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経企03\Desktop\透析患者・血液検査管理指導ソフト\"/>
    </mc:Choice>
  </mc:AlternateContent>
  <bookViews>
    <workbookView xWindow="600" yWindow="30" windowWidth="18135" windowHeight="11985"/>
  </bookViews>
  <sheets>
    <sheet name="Date" sheetId="1" r:id="rId1"/>
    <sheet name="KtVsp" sheetId="2" r:id="rId2"/>
    <sheet name="KtVe" sheetId="3" r:id="rId3"/>
    <sheet name="KtVt" sheetId="4" r:id="rId4"/>
    <sheet name="AV" sheetId="5" r:id="rId5"/>
    <sheet name="nPCR" sheetId="6" r:id="rId6"/>
    <sheet name="CGR" sheetId="7" r:id="rId7"/>
    <sheet name="塩分量" sheetId="8" r:id="rId8"/>
    <sheet name="CaP" sheetId="9" r:id="rId9"/>
    <sheet name="BUN" sheetId="10" r:id="rId10"/>
    <sheet name="Cr" sheetId="11" r:id="rId11"/>
  </sheets>
  <calcPr calcId="152511"/>
</workbook>
</file>

<file path=xl/calcChain.xml><?xml version="1.0" encoding="utf-8"?>
<calcChain xmlns="http://schemas.openxmlformats.org/spreadsheetml/2006/main">
  <c r="O38" i="9" l="1"/>
  <c r="O37" i="9"/>
  <c r="O36" i="9"/>
  <c r="O35" i="9"/>
  <c r="O34" i="9"/>
  <c r="O33" i="9"/>
  <c r="O32" i="9"/>
  <c r="O31" i="9"/>
  <c r="O30" i="9"/>
  <c r="O28" i="9"/>
  <c r="O29" i="9"/>
  <c r="O27" i="9"/>
  <c r="O26" i="9"/>
  <c r="O25" i="9"/>
  <c r="O24" i="9"/>
  <c r="O23" i="9"/>
  <c r="O22" i="9"/>
  <c r="O21" i="9"/>
  <c r="O20" i="9"/>
  <c r="O19" i="9"/>
  <c r="O18" i="9"/>
  <c r="O17" i="9"/>
  <c r="O16" i="9"/>
  <c r="O15" i="9"/>
  <c r="O14" i="9"/>
  <c r="O13" i="9"/>
  <c r="O12" i="9"/>
  <c r="O11" i="9"/>
  <c r="O10" i="9"/>
  <c r="O9" i="9"/>
  <c r="O8" i="9"/>
  <c r="O7" i="9"/>
  <c r="O6" i="9"/>
  <c r="O5" i="9"/>
  <c r="O4" i="9"/>
  <c r="O3" i="9"/>
  <c r="O38" i="8"/>
  <c r="O37" i="8"/>
  <c r="O36" i="8"/>
  <c r="O35" i="8"/>
  <c r="O34" i="8"/>
  <c r="O33" i="8"/>
  <c r="O32" i="8"/>
  <c r="O31" i="8"/>
  <c r="O30" i="8"/>
  <c r="O29" i="8"/>
  <c r="O28" i="8"/>
  <c r="O27" i="8"/>
  <c r="O26" i="8"/>
  <c r="O25" i="8"/>
  <c r="O24" i="8"/>
  <c r="O23" i="8"/>
  <c r="O22" i="8"/>
  <c r="O21" i="8"/>
  <c r="O20" i="8"/>
  <c r="O19" i="8"/>
  <c r="O18" i="8"/>
  <c r="O17" i="8"/>
  <c r="O16" i="8"/>
  <c r="O15" i="8"/>
  <c r="O14" i="8"/>
  <c r="O13" i="8"/>
  <c r="O12" i="8"/>
  <c r="O11" i="8"/>
  <c r="O10" i="8"/>
  <c r="O9" i="8"/>
  <c r="O8" i="8"/>
  <c r="O7" i="8"/>
  <c r="O6" i="8"/>
  <c r="O5" i="8"/>
  <c r="O4" i="8"/>
  <c r="O3" i="8"/>
  <c r="P38" i="6"/>
  <c r="P37" i="6"/>
  <c r="P36" i="6"/>
  <c r="P35" i="6"/>
  <c r="P34" i="6"/>
  <c r="P33" i="6"/>
  <c r="P32" i="6"/>
  <c r="P31" i="6"/>
  <c r="P30" i="6"/>
  <c r="P29" i="6"/>
  <c r="P28" i="6"/>
  <c r="P27" i="6"/>
  <c r="P26" i="6"/>
  <c r="P25" i="6"/>
  <c r="P24" i="6"/>
  <c r="P23" i="6"/>
  <c r="P22" i="6"/>
  <c r="P21" i="6"/>
  <c r="P20" i="6"/>
  <c r="P19" i="6"/>
  <c r="P18" i="6"/>
  <c r="P17" i="6"/>
  <c r="P16" i="6"/>
  <c r="P15" i="6"/>
  <c r="P14" i="6"/>
  <c r="P13" i="6"/>
  <c r="P12" i="6"/>
  <c r="P11" i="6"/>
  <c r="P10" i="6"/>
  <c r="P9" i="6"/>
  <c r="P8" i="6"/>
  <c r="P7" i="6"/>
  <c r="P6" i="6"/>
  <c r="P5" i="6"/>
  <c r="P4" i="6"/>
  <c r="P3" i="6"/>
  <c r="O38" i="6"/>
  <c r="O37" i="6"/>
  <c r="O36" i="6"/>
  <c r="O35" i="6"/>
  <c r="O34" i="6"/>
  <c r="O33" i="6"/>
  <c r="O32" i="6"/>
  <c r="O31" i="6"/>
  <c r="O30" i="6"/>
  <c r="O29" i="6"/>
  <c r="O28" i="6"/>
  <c r="O27" i="6"/>
  <c r="O26" i="6"/>
  <c r="O25" i="6"/>
  <c r="O24" i="6"/>
  <c r="O23" i="6"/>
  <c r="O22" i="6"/>
  <c r="O21" i="6"/>
  <c r="O20" i="6"/>
  <c r="O19" i="6"/>
  <c r="O18" i="6"/>
  <c r="O17" i="6"/>
  <c r="O16" i="6"/>
  <c r="O15" i="6"/>
  <c r="O14" i="6"/>
  <c r="O13" i="6"/>
  <c r="O12" i="6"/>
  <c r="O11" i="6"/>
  <c r="O10" i="6"/>
  <c r="O9" i="6"/>
  <c r="O8" i="6"/>
  <c r="O7" i="6"/>
  <c r="O6" i="6"/>
  <c r="O5" i="6"/>
  <c r="O4" i="6"/>
  <c r="O3" i="6"/>
  <c r="O38" i="2"/>
  <c r="O37" i="2"/>
  <c r="O36" i="2"/>
  <c r="O35" i="2"/>
  <c r="O34" i="2"/>
  <c r="O33" i="2"/>
  <c r="O32" i="2"/>
  <c r="O31" i="2"/>
  <c r="O30" i="2"/>
  <c r="O29" i="2"/>
  <c r="O28" i="2"/>
  <c r="O27" i="2"/>
  <c r="O26" i="2"/>
  <c r="O25" i="2"/>
  <c r="O24" i="2"/>
  <c r="O23" i="2"/>
  <c r="O22" i="2"/>
  <c r="O21" i="2"/>
  <c r="O20" i="2"/>
  <c r="O19" i="2"/>
  <c r="O18" i="2"/>
  <c r="O17" i="2"/>
  <c r="O16" i="2"/>
  <c r="O15" i="2"/>
  <c r="O14" i="2"/>
  <c r="O13" i="2"/>
  <c r="O12" i="2"/>
  <c r="O11" i="2"/>
  <c r="O10" i="2"/>
  <c r="O8" i="2"/>
  <c r="O9" i="2"/>
  <c r="O7" i="2"/>
  <c r="O6" i="2"/>
  <c r="O5" i="2"/>
  <c r="O4" i="2"/>
  <c r="O3" i="2"/>
  <c r="DI5" i="1"/>
  <c r="DI6" i="1"/>
  <c r="DI7" i="1"/>
  <c r="DI8" i="1"/>
  <c r="DI9" i="1"/>
  <c r="DI10" i="1"/>
  <c r="DI11" i="1"/>
  <c r="DI12" i="1"/>
  <c r="DI13" i="1"/>
  <c r="DI14" i="1"/>
  <c r="DI15" i="1"/>
  <c r="DI16" i="1"/>
  <c r="DI17" i="1"/>
  <c r="DI18" i="1"/>
  <c r="DI19" i="1"/>
  <c r="DI20" i="1"/>
  <c r="DI21" i="1"/>
  <c r="DI22" i="1"/>
  <c r="DI23" i="1"/>
  <c r="DI24" i="1"/>
  <c r="DI25" i="1"/>
  <c r="DI26" i="1"/>
  <c r="DI4" i="1"/>
  <c r="DI3" i="1"/>
  <c r="DH5" i="1"/>
  <c r="DH6" i="1"/>
  <c r="DH7" i="1"/>
  <c r="DH8" i="1"/>
  <c r="DH9" i="1"/>
  <c r="DH10" i="1"/>
  <c r="DH11" i="1"/>
  <c r="DH12" i="1"/>
  <c r="DH13" i="1"/>
  <c r="DH14" i="1"/>
  <c r="DH15" i="1"/>
  <c r="DH16" i="1"/>
  <c r="DH17" i="1"/>
  <c r="DH18" i="1"/>
  <c r="DH19" i="1"/>
  <c r="DH20" i="1"/>
  <c r="DH21" i="1"/>
  <c r="DH22" i="1"/>
  <c r="DH23" i="1"/>
  <c r="DH24" i="1"/>
  <c r="DH25" i="1"/>
  <c r="DH26" i="1"/>
  <c r="DH3" i="1"/>
  <c r="DH4" i="1"/>
  <c r="DA26" i="1" l="1"/>
  <c r="AU26" i="1"/>
  <c r="AO26" i="1"/>
  <c r="AN26" i="1"/>
  <c r="AM26" i="1"/>
  <c r="AL26" i="1"/>
  <c r="AJ26" i="1"/>
  <c r="AI26" i="1"/>
  <c r="AH26" i="1"/>
  <c r="AG26" i="1"/>
  <c r="AF26" i="1"/>
  <c r="E26" i="1" s="1"/>
  <c r="M26" i="1"/>
  <c r="L26" i="1"/>
  <c r="K26" i="1"/>
  <c r="J26" i="1"/>
  <c r="H26" i="1" s="1"/>
  <c r="DG26" i="1" s="1"/>
  <c r="I26" i="1"/>
  <c r="DF26" i="1" s="1"/>
  <c r="DA25" i="1"/>
  <c r="AU25" i="1"/>
  <c r="AO25" i="1"/>
  <c r="AN25" i="1"/>
  <c r="AM25" i="1"/>
  <c r="AL25" i="1"/>
  <c r="AJ25" i="1"/>
  <c r="AI25" i="1"/>
  <c r="AH25" i="1"/>
  <c r="AG25" i="1"/>
  <c r="AF25" i="1"/>
  <c r="M25" i="1"/>
  <c r="L25" i="1"/>
  <c r="K25" i="1"/>
  <c r="J25" i="1"/>
  <c r="I25" i="1"/>
  <c r="DF25" i="1" s="1"/>
  <c r="H25" i="1"/>
  <c r="DG25" i="1" s="1"/>
  <c r="DA24" i="1"/>
  <c r="AU24" i="1"/>
  <c r="AO24" i="1"/>
  <c r="AN24" i="1"/>
  <c r="AM24" i="1"/>
  <c r="AL24" i="1"/>
  <c r="AJ24" i="1"/>
  <c r="AI24" i="1"/>
  <c r="AH24" i="1"/>
  <c r="AG24" i="1"/>
  <c r="AF24" i="1"/>
  <c r="E24" i="1" s="1"/>
  <c r="M24" i="1"/>
  <c r="L24" i="1"/>
  <c r="K24" i="1"/>
  <c r="J24" i="1"/>
  <c r="I24" i="1"/>
  <c r="DF24" i="1" s="1"/>
  <c r="H24" i="1"/>
  <c r="DG24" i="1" s="1"/>
  <c r="DA23" i="1"/>
  <c r="AU23" i="1"/>
  <c r="AO23" i="1"/>
  <c r="AN23" i="1"/>
  <c r="AM23" i="1"/>
  <c r="AL23" i="1"/>
  <c r="AJ23" i="1"/>
  <c r="AI23" i="1"/>
  <c r="AH23" i="1"/>
  <c r="AG23" i="1"/>
  <c r="AF23" i="1"/>
  <c r="E23" i="1" s="1"/>
  <c r="M23" i="1"/>
  <c r="L23" i="1"/>
  <c r="K23" i="1"/>
  <c r="J23" i="1"/>
  <c r="H23" i="1" s="1"/>
  <c r="DG23" i="1" s="1"/>
  <c r="I23" i="1"/>
  <c r="DF23" i="1" s="1"/>
  <c r="DA22" i="1"/>
  <c r="AU22" i="1"/>
  <c r="AO22" i="1"/>
  <c r="AN22" i="1"/>
  <c r="AM22" i="1"/>
  <c r="AL22" i="1"/>
  <c r="AJ22" i="1"/>
  <c r="AI22" i="1"/>
  <c r="AH22" i="1"/>
  <c r="AG22" i="1"/>
  <c r="AF22" i="1"/>
  <c r="E22" i="1" s="1"/>
  <c r="M22" i="1"/>
  <c r="L22" i="1"/>
  <c r="K22" i="1"/>
  <c r="J22" i="1"/>
  <c r="H22" i="1" s="1"/>
  <c r="DG22" i="1" s="1"/>
  <c r="I22" i="1"/>
  <c r="DF22" i="1" s="1"/>
  <c r="DA21" i="1"/>
  <c r="AU21" i="1"/>
  <c r="AO21" i="1"/>
  <c r="AN21" i="1"/>
  <c r="AM21" i="1"/>
  <c r="AL21" i="1"/>
  <c r="AJ21" i="1"/>
  <c r="AI21" i="1"/>
  <c r="AH21" i="1"/>
  <c r="AG21" i="1"/>
  <c r="AF21" i="1"/>
  <c r="M21" i="1"/>
  <c r="L21" i="1"/>
  <c r="K21" i="1"/>
  <c r="J21" i="1"/>
  <c r="I21" i="1"/>
  <c r="DF21" i="1" s="1"/>
  <c r="H21" i="1"/>
  <c r="DG21" i="1" s="1"/>
  <c r="DA20" i="1"/>
  <c r="AU20" i="1"/>
  <c r="AO20" i="1"/>
  <c r="AN20" i="1"/>
  <c r="AM20" i="1"/>
  <c r="AL20" i="1"/>
  <c r="AJ20" i="1"/>
  <c r="AI20" i="1"/>
  <c r="AH20" i="1"/>
  <c r="AG20" i="1"/>
  <c r="AF20" i="1"/>
  <c r="E20" i="1" s="1"/>
  <c r="M20" i="1"/>
  <c r="L20" i="1"/>
  <c r="K20" i="1"/>
  <c r="J20" i="1"/>
  <c r="I20" i="1"/>
  <c r="DF20" i="1" s="1"/>
  <c r="H20" i="1"/>
  <c r="DG20" i="1" s="1"/>
  <c r="DA19" i="1"/>
  <c r="AU19" i="1"/>
  <c r="AO19" i="1"/>
  <c r="AN19" i="1"/>
  <c r="AM19" i="1"/>
  <c r="AL19" i="1"/>
  <c r="AJ19" i="1"/>
  <c r="AI19" i="1"/>
  <c r="AH19" i="1"/>
  <c r="AG19" i="1"/>
  <c r="AF19" i="1"/>
  <c r="E19" i="1" s="1"/>
  <c r="M19" i="1"/>
  <c r="L19" i="1"/>
  <c r="K19" i="1"/>
  <c r="J19" i="1"/>
  <c r="H19" i="1" s="1"/>
  <c r="DG19" i="1" s="1"/>
  <c r="I19" i="1"/>
  <c r="DF19" i="1" s="1"/>
  <c r="DA18" i="1"/>
  <c r="AU18" i="1"/>
  <c r="AO18" i="1"/>
  <c r="AN18" i="1"/>
  <c r="AM18" i="1"/>
  <c r="AL18" i="1"/>
  <c r="AJ18" i="1"/>
  <c r="AI18" i="1"/>
  <c r="AH18" i="1"/>
  <c r="AG18" i="1"/>
  <c r="AF18" i="1"/>
  <c r="E18" i="1" s="1"/>
  <c r="M18" i="1"/>
  <c r="L18" i="1"/>
  <c r="K18" i="1"/>
  <c r="J18" i="1"/>
  <c r="H18" i="1" s="1"/>
  <c r="DG18" i="1" s="1"/>
  <c r="I18" i="1"/>
  <c r="DF18" i="1" s="1"/>
  <c r="DA17" i="1"/>
  <c r="AU17" i="1"/>
  <c r="AO17" i="1"/>
  <c r="AN17" i="1"/>
  <c r="AM17" i="1"/>
  <c r="AL17" i="1"/>
  <c r="AJ17" i="1"/>
  <c r="AI17" i="1"/>
  <c r="AH17" i="1"/>
  <c r="AG17" i="1"/>
  <c r="AF17" i="1"/>
  <c r="M17" i="1"/>
  <c r="L17" i="1"/>
  <c r="K17" i="1"/>
  <c r="J17" i="1"/>
  <c r="I17" i="1"/>
  <c r="DF17" i="1" s="1"/>
  <c r="H17" i="1"/>
  <c r="DG17" i="1" s="1"/>
  <c r="DA16" i="1"/>
  <c r="AU16" i="1"/>
  <c r="AO16" i="1"/>
  <c r="AN16" i="1"/>
  <c r="AM16" i="1"/>
  <c r="AL16" i="1"/>
  <c r="AJ16" i="1"/>
  <c r="AI16" i="1"/>
  <c r="AH16" i="1"/>
  <c r="AG16" i="1"/>
  <c r="AF16" i="1"/>
  <c r="E16" i="1" s="1"/>
  <c r="M16" i="1"/>
  <c r="L16" i="1"/>
  <c r="K16" i="1"/>
  <c r="J16" i="1"/>
  <c r="I16" i="1"/>
  <c r="DF16" i="1" s="1"/>
  <c r="H16" i="1"/>
  <c r="DG16" i="1" s="1"/>
  <c r="DA15" i="1"/>
  <c r="AU15" i="1"/>
  <c r="AO15" i="1"/>
  <c r="AN15" i="1"/>
  <c r="AM15" i="1"/>
  <c r="AL15" i="1"/>
  <c r="AJ15" i="1"/>
  <c r="AI15" i="1"/>
  <c r="AH15" i="1"/>
  <c r="AG15" i="1"/>
  <c r="AF15" i="1"/>
  <c r="E15" i="1" s="1"/>
  <c r="M15" i="1"/>
  <c r="L15" i="1"/>
  <c r="K15" i="1"/>
  <c r="J15" i="1"/>
  <c r="H15" i="1" s="1"/>
  <c r="DG15" i="1" s="1"/>
  <c r="I15" i="1"/>
  <c r="DF15" i="1" s="1"/>
  <c r="DA14" i="1"/>
  <c r="AU14" i="1"/>
  <c r="AO14" i="1"/>
  <c r="AN14" i="1"/>
  <c r="AM14" i="1"/>
  <c r="AL14" i="1"/>
  <c r="AJ14" i="1"/>
  <c r="AI14" i="1"/>
  <c r="AH14" i="1"/>
  <c r="AG14" i="1"/>
  <c r="AF14" i="1"/>
  <c r="E14" i="1" s="1"/>
  <c r="M14" i="1"/>
  <c r="L14" i="1"/>
  <c r="K14" i="1"/>
  <c r="J14" i="1"/>
  <c r="H14" i="1" s="1"/>
  <c r="DG14" i="1" s="1"/>
  <c r="I14" i="1"/>
  <c r="DF14" i="1" s="1"/>
  <c r="DA13" i="1"/>
  <c r="AU13" i="1"/>
  <c r="AO13" i="1"/>
  <c r="AN13" i="1"/>
  <c r="AM13" i="1"/>
  <c r="AL13" i="1"/>
  <c r="AJ13" i="1"/>
  <c r="AI13" i="1"/>
  <c r="AH13" i="1"/>
  <c r="AG13" i="1"/>
  <c r="AF13" i="1"/>
  <c r="M13" i="1"/>
  <c r="L13" i="1"/>
  <c r="K13" i="1"/>
  <c r="J13" i="1"/>
  <c r="I13" i="1"/>
  <c r="DF13" i="1" s="1"/>
  <c r="H13" i="1"/>
  <c r="DG13" i="1" s="1"/>
  <c r="DA12" i="1"/>
  <c r="AU12" i="1"/>
  <c r="AO12" i="1"/>
  <c r="AN12" i="1"/>
  <c r="AM12" i="1"/>
  <c r="AL12" i="1"/>
  <c r="AJ12" i="1"/>
  <c r="AT12" i="1" s="1"/>
  <c r="AI12" i="1"/>
  <c r="AH12" i="1"/>
  <c r="AG12" i="1"/>
  <c r="AF12" i="1"/>
  <c r="M12" i="1"/>
  <c r="L12" i="1"/>
  <c r="K12" i="1"/>
  <c r="J12" i="1"/>
  <c r="I12" i="1"/>
  <c r="DF12" i="1" s="1"/>
  <c r="H12" i="1"/>
  <c r="DG12" i="1" s="1"/>
  <c r="DA11" i="1"/>
  <c r="AU11" i="1"/>
  <c r="AO11" i="1"/>
  <c r="AN11" i="1"/>
  <c r="AM11" i="1"/>
  <c r="AL11" i="1"/>
  <c r="AJ11" i="1"/>
  <c r="AT11" i="1" s="1"/>
  <c r="AI11" i="1"/>
  <c r="AH11" i="1"/>
  <c r="AG11" i="1"/>
  <c r="AF11" i="1"/>
  <c r="M11" i="1"/>
  <c r="L11" i="1"/>
  <c r="K11" i="1"/>
  <c r="J11" i="1"/>
  <c r="H11" i="1" s="1"/>
  <c r="DG11" i="1" s="1"/>
  <c r="I11" i="1"/>
  <c r="DF11" i="1" s="1"/>
  <c r="DA10" i="1"/>
  <c r="AU10" i="1"/>
  <c r="AO10" i="1"/>
  <c r="AN10" i="1"/>
  <c r="AM10" i="1"/>
  <c r="AL10" i="1"/>
  <c r="AP10" i="1" s="1"/>
  <c r="AR10" i="1" s="1"/>
  <c r="AJ10" i="1"/>
  <c r="AT10" i="1" s="1"/>
  <c r="AI10" i="1"/>
  <c r="AH10" i="1"/>
  <c r="AG10" i="1"/>
  <c r="AF10" i="1"/>
  <c r="M10" i="1"/>
  <c r="L10" i="1"/>
  <c r="K10" i="1"/>
  <c r="J10" i="1"/>
  <c r="H10" i="1" s="1"/>
  <c r="DG10" i="1" s="1"/>
  <c r="I10" i="1"/>
  <c r="DF10" i="1" s="1"/>
  <c r="DA9" i="1"/>
  <c r="AU9" i="1"/>
  <c r="AO9" i="1"/>
  <c r="AN9" i="1"/>
  <c r="AM9" i="1"/>
  <c r="AL9" i="1"/>
  <c r="AJ9" i="1"/>
  <c r="AI9" i="1"/>
  <c r="AH9" i="1"/>
  <c r="AG9" i="1"/>
  <c r="AF9" i="1"/>
  <c r="M9" i="1"/>
  <c r="L9" i="1"/>
  <c r="K9" i="1"/>
  <c r="J9" i="1"/>
  <c r="I9" i="1"/>
  <c r="DF9" i="1" s="1"/>
  <c r="H9" i="1"/>
  <c r="DG9" i="1" s="1"/>
  <c r="DA8" i="1"/>
  <c r="AU8" i="1"/>
  <c r="AO8" i="1"/>
  <c r="AN8" i="1"/>
  <c r="AM8" i="1"/>
  <c r="AL8" i="1"/>
  <c r="AJ8" i="1"/>
  <c r="AI8" i="1"/>
  <c r="AH8" i="1"/>
  <c r="AG8" i="1"/>
  <c r="AF8" i="1"/>
  <c r="E8" i="1" s="1"/>
  <c r="M8" i="1"/>
  <c r="L8" i="1"/>
  <c r="K8" i="1"/>
  <c r="J8" i="1"/>
  <c r="I8" i="1"/>
  <c r="DF8" i="1" s="1"/>
  <c r="H8" i="1"/>
  <c r="DG8" i="1" s="1"/>
  <c r="DA7" i="1"/>
  <c r="AU7" i="1"/>
  <c r="AO7" i="1"/>
  <c r="AN7" i="1"/>
  <c r="AM7" i="1"/>
  <c r="AL7" i="1"/>
  <c r="AJ7" i="1"/>
  <c r="AI7" i="1"/>
  <c r="AH7" i="1"/>
  <c r="AG7" i="1"/>
  <c r="AF7" i="1"/>
  <c r="M7" i="1"/>
  <c r="L7" i="1"/>
  <c r="K7" i="1"/>
  <c r="J7" i="1"/>
  <c r="I7" i="1"/>
  <c r="DF7" i="1" s="1"/>
  <c r="DA6" i="1"/>
  <c r="AU6" i="1"/>
  <c r="AO6" i="1"/>
  <c r="AN6" i="1"/>
  <c r="AM6" i="1"/>
  <c r="AL6" i="1"/>
  <c r="AJ6" i="1"/>
  <c r="AI6" i="1"/>
  <c r="AH6" i="1"/>
  <c r="AG6" i="1"/>
  <c r="AF6" i="1"/>
  <c r="M6" i="1"/>
  <c r="L6" i="1"/>
  <c r="K6" i="1"/>
  <c r="J6" i="1"/>
  <c r="I6" i="1"/>
  <c r="DF6" i="1" s="1"/>
  <c r="DA5" i="1"/>
  <c r="AU5" i="1"/>
  <c r="AO5" i="1"/>
  <c r="AN5" i="1"/>
  <c r="AM5" i="1"/>
  <c r="AL5" i="1"/>
  <c r="AJ5" i="1"/>
  <c r="AI5" i="1"/>
  <c r="AH5" i="1"/>
  <c r="AG5" i="1"/>
  <c r="AF5" i="1"/>
  <c r="M5" i="1"/>
  <c r="L5" i="1"/>
  <c r="K5" i="1"/>
  <c r="J5" i="1"/>
  <c r="I5" i="1"/>
  <c r="DF5" i="1" s="1"/>
  <c r="DA4" i="1"/>
  <c r="AU4" i="1"/>
  <c r="AO4" i="1"/>
  <c r="AN4" i="1"/>
  <c r="AM4" i="1"/>
  <c r="AL4" i="1"/>
  <c r="AJ4" i="1"/>
  <c r="AT4" i="1" s="1"/>
  <c r="AI4" i="1"/>
  <c r="AH4" i="1"/>
  <c r="AG4" i="1"/>
  <c r="E4" i="1" s="1"/>
  <c r="AF4" i="1"/>
  <c r="M4" i="1"/>
  <c r="L4" i="1"/>
  <c r="K4" i="1"/>
  <c r="J4" i="1"/>
  <c r="I4" i="1"/>
  <c r="DF4" i="1" s="1"/>
  <c r="AP11" i="1" l="1"/>
  <c r="AR11" i="1" s="1"/>
  <c r="AP12" i="1"/>
  <c r="AR12" i="1" s="1"/>
  <c r="E13" i="1"/>
  <c r="E17" i="1"/>
  <c r="E21" i="1"/>
  <c r="E25" i="1"/>
  <c r="H5" i="1"/>
  <c r="DG5" i="1" s="1"/>
  <c r="H6" i="1"/>
  <c r="DG6" i="1" s="1"/>
  <c r="E5" i="1"/>
  <c r="H7" i="1"/>
  <c r="DG7" i="1" s="1"/>
  <c r="E7" i="1"/>
  <c r="E9" i="1"/>
  <c r="AQ11" i="1"/>
  <c r="AS11" i="1" s="1"/>
  <c r="AQ13" i="1"/>
  <c r="AS13" i="1" s="1"/>
  <c r="AQ14" i="1"/>
  <c r="AS14" i="1" s="1"/>
  <c r="AQ15" i="1"/>
  <c r="AS15" i="1" s="1"/>
  <c r="AQ16" i="1"/>
  <c r="AS16" i="1" s="1"/>
  <c r="AQ17" i="1"/>
  <c r="AS17" i="1" s="1"/>
  <c r="AQ18" i="1"/>
  <c r="AS18" i="1" s="1"/>
  <c r="AQ19" i="1"/>
  <c r="AS19" i="1" s="1"/>
  <c r="AQ20" i="1"/>
  <c r="AS20" i="1" s="1"/>
  <c r="AQ21" i="1"/>
  <c r="AS21" i="1" s="1"/>
  <c r="AQ22" i="1"/>
  <c r="AS22" i="1" s="1"/>
  <c r="AQ23" i="1"/>
  <c r="AS23" i="1" s="1"/>
  <c r="E6" i="1"/>
  <c r="AQ8" i="1"/>
  <c r="AS8" i="1" s="1"/>
  <c r="AQ9" i="1"/>
  <c r="AS9" i="1" s="1"/>
  <c r="AQ10" i="1"/>
  <c r="AS10" i="1" s="1"/>
  <c r="AQ12" i="1"/>
  <c r="AS12" i="1" s="1"/>
  <c r="AQ24" i="1"/>
  <c r="AS24" i="1" s="1"/>
  <c r="AQ25" i="1"/>
  <c r="AS25" i="1" s="1"/>
  <c r="AQ26" i="1"/>
  <c r="AS26" i="1" s="1"/>
  <c r="AQ7" i="1"/>
  <c r="AS7" i="1" s="1"/>
  <c r="AQ5" i="1"/>
  <c r="AS5" i="1" s="1"/>
  <c r="AQ6" i="1"/>
  <c r="AS6" i="1" s="1"/>
  <c r="H4" i="1"/>
  <c r="DG4" i="1" s="1"/>
  <c r="AQ4" i="1"/>
  <c r="AS4" i="1" s="1"/>
  <c r="AP25" i="1"/>
  <c r="AR25" i="1" s="1"/>
  <c r="AT25" i="1"/>
  <c r="AV25" i="1"/>
  <c r="AP26" i="1"/>
  <c r="AR26" i="1" s="1"/>
  <c r="AT26" i="1"/>
  <c r="AV26" i="1"/>
  <c r="BQ25" i="1"/>
  <c r="BR25" i="1" s="1"/>
  <c r="BS25" i="1" s="1"/>
  <c r="BQ26" i="1"/>
  <c r="BR26" i="1" s="1"/>
  <c r="BS26" i="1" s="1"/>
  <c r="AP22" i="1"/>
  <c r="AR22" i="1" s="1"/>
  <c r="AT22" i="1"/>
  <c r="AV22" i="1"/>
  <c r="AP23" i="1"/>
  <c r="AR23" i="1" s="1"/>
  <c r="AT23" i="1"/>
  <c r="AV23" i="1"/>
  <c r="AP24" i="1"/>
  <c r="AR24" i="1" s="1"/>
  <c r="AT24" i="1"/>
  <c r="AV24" i="1"/>
  <c r="BQ22" i="1"/>
  <c r="BR22" i="1" s="1"/>
  <c r="BS22" i="1" s="1"/>
  <c r="BQ23" i="1"/>
  <c r="BR23" i="1" s="1"/>
  <c r="BS23" i="1" s="1"/>
  <c r="BQ24" i="1"/>
  <c r="BR24" i="1" s="1"/>
  <c r="BS24" i="1" s="1"/>
  <c r="AP19" i="1"/>
  <c r="AR19" i="1" s="1"/>
  <c r="AT19" i="1"/>
  <c r="AV19" i="1"/>
  <c r="AP20" i="1"/>
  <c r="AR20" i="1" s="1"/>
  <c r="AT20" i="1"/>
  <c r="AV20" i="1"/>
  <c r="AP21" i="1"/>
  <c r="AR21" i="1" s="1"/>
  <c r="AT21" i="1"/>
  <c r="AV21" i="1"/>
  <c r="BQ19" i="1"/>
  <c r="BR19" i="1" s="1"/>
  <c r="BS19" i="1" s="1"/>
  <c r="BT19" i="1" s="1"/>
  <c r="BQ20" i="1"/>
  <c r="BR20" i="1" s="1"/>
  <c r="BS20" i="1" s="1"/>
  <c r="BT20" i="1" s="1"/>
  <c r="BQ21" i="1"/>
  <c r="BR21" i="1" s="1"/>
  <c r="BS21" i="1" s="1"/>
  <c r="BT21" i="1" s="1"/>
  <c r="AP16" i="1"/>
  <c r="AR16" i="1" s="1"/>
  <c r="AT16" i="1"/>
  <c r="AV16" i="1"/>
  <c r="AP17" i="1"/>
  <c r="AR17" i="1" s="1"/>
  <c r="AT17" i="1"/>
  <c r="AV17" i="1"/>
  <c r="AP18" i="1"/>
  <c r="AR18" i="1" s="1"/>
  <c r="AT18" i="1"/>
  <c r="AV18" i="1"/>
  <c r="BQ16" i="1"/>
  <c r="BR16" i="1" s="1"/>
  <c r="BS16" i="1" s="1"/>
  <c r="BQ17" i="1"/>
  <c r="BR17" i="1" s="1"/>
  <c r="BS17" i="1" s="1"/>
  <c r="BQ18" i="1"/>
  <c r="BR18" i="1" s="1"/>
  <c r="BS18" i="1" s="1"/>
  <c r="AP13" i="1"/>
  <c r="AR13" i="1" s="1"/>
  <c r="AT13" i="1"/>
  <c r="AV13" i="1"/>
  <c r="AP14" i="1"/>
  <c r="AR14" i="1" s="1"/>
  <c r="AT14" i="1"/>
  <c r="AV14" i="1"/>
  <c r="AP15" i="1"/>
  <c r="AR15" i="1" s="1"/>
  <c r="AT15" i="1"/>
  <c r="AV15" i="1"/>
  <c r="BQ13" i="1"/>
  <c r="BR13" i="1" s="1"/>
  <c r="BS13" i="1" s="1"/>
  <c r="BQ14" i="1"/>
  <c r="BR14" i="1" s="1"/>
  <c r="BS14" i="1" s="1"/>
  <c r="BQ15" i="1"/>
  <c r="BR15" i="1" s="1"/>
  <c r="BS15" i="1" s="1"/>
  <c r="BQ10" i="1"/>
  <c r="BR10" i="1" s="1"/>
  <c r="BS10" i="1" s="1"/>
  <c r="BQ11" i="1"/>
  <c r="BR11" i="1" s="1"/>
  <c r="BS11" i="1" s="1"/>
  <c r="BT11" i="1" s="1"/>
  <c r="BQ12" i="1"/>
  <c r="BR12" i="1" s="1"/>
  <c r="BS12" i="1" s="1"/>
  <c r="E10" i="1"/>
  <c r="AV10" i="1"/>
  <c r="BT10" i="1"/>
  <c r="E11" i="1"/>
  <c r="AV11" i="1"/>
  <c r="E12" i="1"/>
  <c r="AV12" i="1"/>
  <c r="BT12" i="1"/>
  <c r="AP7" i="1"/>
  <c r="AR7" i="1" s="1"/>
  <c r="AT7" i="1"/>
  <c r="AV7" i="1"/>
  <c r="AP8" i="1"/>
  <c r="AR8" i="1" s="1"/>
  <c r="AT8" i="1"/>
  <c r="AV8" i="1"/>
  <c r="AP9" i="1"/>
  <c r="AR9" i="1" s="1"/>
  <c r="AT9" i="1"/>
  <c r="AV9" i="1"/>
  <c r="BQ7" i="1"/>
  <c r="BR7" i="1" s="1"/>
  <c r="BS7" i="1" s="1"/>
  <c r="BQ8" i="1"/>
  <c r="BR8" i="1" s="1"/>
  <c r="BS8" i="1" s="1"/>
  <c r="BQ9" i="1"/>
  <c r="BR9" i="1" s="1"/>
  <c r="BS9" i="1" s="1"/>
  <c r="AP6" i="1"/>
  <c r="AR6" i="1" s="1"/>
  <c r="AT6" i="1"/>
  <c r="AV6" i="1"/>
  <c r="BQ6" i="1"/>
  <c r="BR6" i="1" s="1"/>
  <c r="BS6" i="1" s="1"/>
  <c r="AP5" i="1"/>
  <c r="AR5" i="1" s="1"/>
  <c r="AT5" i="1"/>
  <c r="AV5" i="1"/>
  <c r="BQ5" i="1"/>
  <c r="BR5" i="1" s="1"/>
  <c r="BS5" i="1" s="1"/>
  <c r="AP4" i="1"/>
  <c r="AR4" i="1" s="1"/>
  <c r="AV4" i="1"/>
  <c r="BQ4" i="1"/>
  <c r="BR4" i="1" s="1"/>
  <c r="BS4" i="1" s="1"/>
  <c r="BA26" i="1" l="1"/>
  <c r="AW26" i="1"/>
  <c r="AX26" i="1" s="1"/>
  <c r="AY26" i="1" s="1"/>
  <c r="BA25" i="1"/>
  <c r="AW25" i="1"/>
  <c r="AX25" i="1" s="1"/>
  <c r="AY25" i="1" s="1"/>
  <c r="BT26" i="1"/>
  <c r="BT25" i="1"/>
  <c r="BA24" i="1"/>
  <c r="AW24" i="1"/>
  <c r="AX24" i="1" s="1"/>
  <c r="AY24" i="1" s="1"/>
  <c r="BA23" i="1"/>
  <c r="AW23" i="1"/>
  <c r="AX23" i="1" s="1"/>
  <c r="AY23" i="1" s="1"/>
  <c r="BA22" i="1"/>
  <c r="AW22" i="1"/>
  <c r="AX22" i="1" s="1"/>
  <c r="AY22" i="1" s="1"/>
  <c r="BT24" i="1"/>
  <c r="BT23" i="1"/>
  <c r="BT22" i="1"/>
  <c r="BU21" i="1"/>
  <c r="BV21" i="1" s="1"/>
  <c r="BW21" i="1" s="1"/>
  <c r="BX21" i="1" s="1"/>
  <c r="BZ21" i="1"/>
  <c r="CE21" i="1" s="1"/>
  <c r="BA21" i="1"/>
  <c r="AW21" i="1"/>
  <c r="AX21" i="1" s="1"/>
  <c r="AY21" i="1" s="1"/>
  <c r="CA21" i="1"/>
  <c r="CB21" i="1"/>
  <c r="BU20" i="1"/>
  <c r="BV20" i="1" s="1"/>
  <c r="BW20" i="1" s="1"/>
  <c r="BX20" i="1" s="1"/>
  <c r="BZ20" i="1"/>
  <c r="CA20" i="1" s="1"/>
  <c r="BA20" i="1"/>
  <c r="AW20" i="1"/>
  <c r="AX20" i="1" s="1"/>
  <c r="AY20" i="1" s="1"/>
  <c r="BU19" i="1"/>
  <c r="BV19" i="1" s="1"/>
  <c r="BW19" i="1" s="1"/>
  <c r="BX19" i="1" s="1"/>
  <c r="BZ19" i="1"/>
  <c r="CA19" i="1" s="1"/>
  <c r="BA19" i="1"/>
  <c r="AW19" i="1"/>
  <c r="AX19" i="1" s="1"/>
  <c r="AY19" i="1" s="1"/>
  <c r="BA18" i="1"/>
  <c r="AW18" i="1"/>
  <c r="AX18" i="1" s="1"/>
  <c r="AY18" i="1" s="1"/>
  <c r="BA17" i="1"/>
  <c r="AW17" i="1"/>
  <c r="AX17" i="1" s="1"/>
  <c r="AY17" i="1" s="1"/>
  <c r="BA16" i="1"/>
  <c r="AW16" i="1"/>
  <c r="AX16" i="1" s="1"/>
  <c r="AY16" i="1" s="1"/>
  <c r="BT18" i="1"/>
  <c r="BT17" i="1"/>
  <c r="BT16" i="1"/>
  <c r="BA15" i="1"/>
  <c r="AW15" i="1"/>
  <c r="AX15" i="1" s="1"/>
  <c r="AY15" i="1" s="1"/>
  <c r="BA14" i="1"/>
  <c r="AW14" i="1"/>
  <c r="AX14" i="1" s="1"/>
  <c r="AY14" i="1" s="1"/>
  <c r="BA13" i="1"/>
  <c r="AW13" i="1"/>
  <c r="AX13" i="1" s="1"/>
  <c r="AY13" i="1" s="1"/>
  <c r="BT15" i="1"/>
  <c r="BT14" i="1"/>
  <c r="BT13" i="1"/>
  <c r="BZ12" i="1"/>
  <c r="BU12" i="1"/>
  <c r="BV12" i="1" s="1"/>
  <c r="BW12" i="1" s="1"/>
  <c r="BX12" i="1" s="1"/>
  <c r="BA12" i="1"/>
  <c r="AW12" i="1"/>
  <c r="AX12" i="1" s="1"/>
  <c r="AY12" i="1" s="1"/>
  <c r="BZ11" i="1"/>
  <c r="BU11" i="1"/>
  <c r="BV11" i="1" s="1"/>
  <c r="BW11" i="1" s="1"/>
  <c r="BX11" i="1" s="1"/>
  <c r="BA11" i="1"/>
  <c r="AW11" i="1"/>
  <c r="AX11" i="1" s="1"/>
  <c r="AY11" i="1" s="1"/>
  <c r="BZ10" i="1"/>
  <c r="BU10" i="1"/>
  <c r="BV10" i="1" s="1"/>
  <c r="BW10" i="1" s="1"/>
  <c r="BX10" i="1" s="1"/>
  <c r="BA10" i="1"/>
  <c r="AW10" i="1"/>
  <c r="AX10" i="1" s="1"/>
  <c r="AY10" i="1" s="1"/>
  <c r="BA9" i="1"/>
  <c r="AW9" i="1"/>
  <c r="AX9" i="1" s="1"/>
  <c r="AY9" i="1" s="1"/>
  <c r="BA8" i="1"/>
  <c r="AW8" i="1"/>
  <c r="AX8" i="1" s="1"/>
  <c r="AY8" i="1" s="1"/>
  <c r="BA7" i="1"/>
  <c r="AW7" i="1"/>
  <c r="AX7" i="1" s="1"/>
  <c r="AY7" i="1" s="1"/>
  <c r="BT9" i="1"/>
  <c r="BT8" i="1"/>
  <c r="BT7" i="1"/>
  <c r="BA6" i="1"/>
  <c r="AW6" i="1"/>
  <c r="AX6" i="1" s="1"/>
  <c r="AY6" i="1" s="1"/>
  <c r="BT6" i="1"/>
  <c r="BA5" i="1"/>
  <c r="AW5" i="1"/>
  <c r="AX5" i="1" s="1"/>
  <c r="AY5" i="1" s="1"/>
  <c r="BT5" i="1"/>
  <c r="BA4" i="1"/>
  <c r="AW4" i="1"/>
  <c r="AX4" i="1" s="1"/>
  <c r="AY4" i="1" s="1"/>
  <c r="BT4" i="1"/>
  <c r="CB19" i="1" l="1"/>
  <c r="CB20" i="1"/>
  <c r="BD25" i="1"/>
  <c r="AZ25" i="1"/>
  <c r="BD26" i="1"/>
  <c r="AZ26" i="1"/>
  <c r="BU25" i="1"/>
  <c r="BV25" i="1" s="1"/>
  <c r="BW25" i="1" s="1"/>
  <c r="BX25" i="1" s="1"/>
  <c r="BZ25" i="1"/>
  <c r="BU26" i="1"/>
  <c r="BV26" i="1" s="1"/>
  <c r="BW26" i="1" s="1"/>
  <c r="BX26" i="1" s="1"/>
  <c r="BZ26" i="1"/>
  <c r="BB25" i="1"/>
  <c r="BC25" i="1" s="1"/>
  <c r="BB26" i="1"/>
  <c r="BC26" i="1" s="1"/>
  <c r="BU23" i="1"/>
  <c r="BV23" i="1" s="1"/>
  <c r="BW23" i="1" s="1"/>
  <c r="BX23" i="1" s="1"/>
  <c r="BZ23" i="1"/>
  <c r="BD22" i="1"/>
  <c r="AZ22" i="1"/>
  <c r="BD23" i="1"/>
  <c r="AZ23" i="1"/>
  <c r="BD24" i="1"/>
  <c r="AZ24" i="1"/>
  <c r="BU22" i="1"/>
  <c r="BV22" i="1" s="1"/>
  <c r="BW22" i="1" s="1"/>
  <c r="BX22" i="1" s="1"/>
  <c r="BZ22" i="1"/>
  <c r="BU24" i="1"/>
  <c r="BV24" i="1" s="1"/>
  <c r="BW24" i="1" s="1"/>
  <c r="BX24" i="1" s="1"/>
  <c r="BZ24" i="1"/>
  <c r="BB22" i="1"/>
  <c r="BC22" i="1" s="1"/>
  <c r="BB23" i="1"/>
  <c r="BC23" i="1" s="1"/>
  <c r="BB24" i="1"/>
  <c r="BC24" i="1" s="1"/>
  <c r="BY21" i="1"/>
  <c r="CJ21" i="1"/>
  <c r="BY19" i="1"/>
  <c r="CJ19" i="1"/>
  <c r="BY20" i="1"/>
  <c r="CJ20" i="1"/>
  <c r="BD19" i="1"/>
  <c r="AZ19" i="1"/>
  <c r="CC19" i="1"/>
  <c r="CD19" i="1"/>
  <c r="CF19" i="1"/>
  <c r="BD20" i="1"/>
  <c r="AZ20" i="1"/>
  <c r="CC20" i="1"/>
  <c r="CD20" i="1"/>
  <c r="CF20" i="1"/>
  <c r="BD21" i="1"/>
  <c r="AZ21" i="1"/>
  <c r="CC21" i="1"/>
  <c r="CD21" i="1"/>
  <c r="CF21" i="1"/>
  <c r="CH19" i="1"/>
  <c r="CH21" i="1"/>
  <c r="BB19" i="1"/>
  <c r="BC19" i="1" s="1"/>
  <c r="BB20" i="1"/>
  <c r="BC20" i="1" s="1"/>
  <c r="BB21" i="1"/>
  <c r="BC21" i="1" s="1"/>
  <c r="CE19" i="1"/>
  <c r="CE20" i="1"/>
  <c r="BU17" i="1"/>
  <c r="BV17" i="1" s="1"/>
  <c r="BW17" i="1" s="1"/>
  <c r="BX17" i="1" s="1"/>
  <c r="BZ17" i="1"/>
  <c r="BD16" i="1"/>
  <c r="AZ16" i="1"/>
  <c r="BD17" i="1"/>
  <c r="AZ17" i="1"/>
  <c r="BD18" i="1"/>
  <c r="AZ18" i="1"/>
  <c r="BU16" i="1"/>
  <c r="BV16" i="1" s="1"/>
  <c r="BW16" i="1" s="1"/>
  <c r="BX16" i="1" s="1"/>
  <c r="BZ16" i="1"/>
  <c r="BU18" i="1"/>
  <c r="BV18" i="1" s="1"/>
  <c r="BW18" i="1" s="1"/>
  <c r="BX18" i="1" s="1"/>
  <c r="BZ18" i="1"/>
  <c r="BB16" i="1"/>
  <c r="BC16" i="1" s="1"/>
  <c r="BB17" i="1"/>
  <c r="BC17" i="1" s="1"/>
  <c r="BB18" i="1"/>
  <c r="BC18" i="1" s="1"/>
  <c r="BU14" i="1"/>
  <c r="BV14" i="1" s="1"/>
  <c r="BW14" i="1" s="1"/>
  <c r="BX14" i="1" s="1"/>
  <c r="BZ14" i="1"/>
  <c r="BD13" i="1"/>
  <c r="AZ13" i="1"/>
  <c r="BD14" i="1"/>
  <c r="AZ14" i="1"/>
  <c r="BD15" i="1"/>
  <c r="AZ15" i="1"/>
  <c r="BU13" i="1"/>
  <c r="BV13" i="1" s="1"/>
  <c r="BW13" i="1" s="1"/>
  <c r="BX13" i="1" s="1"/>
  <c r="BZ13" i="1"/>
  <c r="BU15" i="1"/>
  <c r="BV15" i="1" s="1"/>
  <c r="BW15" i="1" s="1"/>
  <c r="BX15" i="1" s="1"/>
  <c r="BZ15" i="1"/>
  <c r="BB13" i="1"/>
  <c r="BC13" i="1" s="1"/>
  <c r="BB14" i="1"/>
  <c r="BC14" i="1" s="1"/>
  <c r="BB15" i="1"/>
  <c r="BC15" i="1" s="1"/>
  <c r="CJ11" i="1"/>
  <c r="BY11" i="1"/>
  <c r="CJ10" i="1"/>
  <c r="BY10" i="1"/>
  <c r="BD10" i="1"/>
  <c r="AZ10" i="1"/>
  <c r="BD11" i="1"/>
  <c r="AZ11" i="1"/>
  <c r="BD12" i="1"/>
  <c r="AZ12" i="1"/>
  <c r="CJ12" i="1"/>
  <c r="BY12" i="1"/>
  <c r="BB10" i="1"/>
  <c r="BC10" i="1" s="1"/>
  <c r="CD10" i="1"/>
  <c r="CC10" i="1"/>
  <c r="CB10" i="1"/>
  <c r="CA10" i="1"/>
  <c r="CF10" i="1"/>
  <c r="CE10" i="1"/>
  <c r="BB11" i="1"/>
  <c r="BC11" i="1" s="1"/>
  <c r="CD11" i="1"/>
  <c r="CC11" i="1"/>
  <c r="CB11" i="1"/>
  <c r="CA11" i="1"/>
  <c r="CF11" i="1"/>
  <c r="CE11" i="1"/>
  <c r="BB12" i="1"/>
  <c r="BC12" i="1" s="1"/>
  <c r="CD12" i="1"/>
  <c r="CC12" i="1"/>
  <c r="CB12" i="1"/>
  <c r="CA12" i="1"/>
  <c r="CF12" i="1"/>
  <c r="CE12" i="1"/>
  <c r="BU8" i="1"/>
  <c r="BV8" i="1" s="1"/>
  <c r="BW8" i="1" s="1"/>
  <c r="BX8" i="1" s="1"/>
  <c r="BZ8" i="1"/>
  <c r="BD7" i="1"/>
  <c r="AZ7" i="1"/>
  <c r="BD8" i="1"/>
  <c r="AZ8" i="1"/>
  <c r="BD9" i="1"/>
  <c r="AZ9" i="1"/>
  <c r="BU7" i="1"/>
  <c r="BV7" i="1" s="1"/>
  <c r="BW7" i="1" s="1"/>
  <c r="BX7" i="1" s="1"/>
  <c r="BZ7" i="1"/>
  <c r="BU9" i="1"/>
  <c r="BV9" i="1" s="1"/>
  <c r="BW9" i="1" s="1"/>
  <c r="BX9" i="1" s="1"/>
  <c r="BZ9" i="1"/>
  <c r="BB7" i="1"/>
  <c r="BC7" i="1" s="1"/>
  <c r="BB8" i="1"/>
  <c r="BC8" i="1" s="1"/>
  <c r="BB9" i="1"/>
  <c r="BC9" i="1" s="1"/>
  <c r="BD6" i="1"/>
  <c r="AZ6" i="1"/>
  <c r="BU6" i="1"/>
  <c r="BV6" i="1" s="1"/>
  <c r="BW6" i="1" s="1"/>
  <c r="BX6" i="1" s="1"/>
  <c r="BZ6" i="1"/>
  <c r="BB6" i="1"/>
  <c r="BC6" i="1" s="1"/>
  <c r="BD5" i="1"/>
  <c r="AZ5" i="1"/>
  <c r="BU5" i="1"/>
  <c r="BV5" i="1" s="1"/>
  <c r="BW5" i="1" s="1"/>
  <c r="BX5" i="1" s="1"/>
  <c r="BZ5" i="1"/>
  <c r="BB5" i="1"/>
  <c r="BC5" i="1" s="1"/>
  <c r="BB4" i="1"/>
  <c r="BC4" i="1" s="1"/>
  <c r="BU4" i="1"/>
  <c r="BV4" i="1" s="1"/>
  <c r="BW4" i="1" s="1"/>
  <c r="BX4" i="1" s="1"/>
  <c r="BZ4" i="1"/>
  <c r="BD4" i="1"/>
  <c r="AZ4" i="1"/>
  <c r="CH20" i="1" l="1"/>
  <c r="CH11" i="1"/>
  <c r="BY26" i="1"/>
  <c r="CJ26" i="1"/>
  <c r="BY25" i="1"/>
  <c r="CJ25" i="1"/>
  <c r="BE26" i="1"/>
  <c r="BF26" i="1" s="1"/>
  <c r="BE25" i="1"/>
  <c r="BF25" i="1" s="1"/>
  <c r="CC26" i="1"/>
  <c r="CD26" i="1"/>
  <c r="CF26" i="1"/>
  <c r="CE26" i="1"/>
  <c r="CA26" i="1"/>
  <c r="CB26" i="1"/>
  <c r="CC25" i="1"/>
  <c r="CD25" i="1"/>
  <c r="CF25" i="1"/>
  <c r="CE25" i="1"/>
  <c r="CA25" i="1"/>
  <c r="CB25" i="1"/>
  <c r="BY24" i="1"/>
  <c r="CJ24" i="1"/>
  <c r="BY22" i="1"/>
  <c r="CJ22" i="1"/>
  <c r="BE24" i="1"/>
  <c r="BF24" i="1" s="1"/>
  <c r="BE23" i="1"/>
  <c r="BF23" i="1" s="1"/>
  <c r="BE22" i="1"/>
  <c r="BF22" i="1" s="1"/>
  <c r="BY23" i="1"/>
  <c r="CJ23" i="1"/>
  <c r="CC24" i="1"/>
  <c r="CD24" i="1"/>
  <c r="CF24" i="1"/>
  <c r="CE24" i="1"/>
  <c r="CA24" i="1"/>
  <c r="CB24" i="1"/>
  <c r="CC22" i="1"/>
  <c r="CD22" i="1"/>
  <c r="CF22" i="1"/>
  <c r="CE22" i="1"/>
  <c r="CA22" i="1"/>
  <c r="CB22" i="1"/>
  <c r="CC23" i="1"/>
  <c r="CD23" i="1"/>
  <c r="CF23" i="1"/>
  <c r="CE23" i="1"/>
  <c r="CA23" i="1"/>
  <c r="CB23" i="1"/>
  <c r="BE21" i="1"/>
  <c r="BF21" i="1" s="1"/>
  <c r="BE20" i="1"/>
  <c r="BF20" i="1" s="1"/>
  <c r="BE19" i="1"/>
  <c r="BF19" i="1" s="1"/>
  <c r="CM20" i="1"/>
  <c r="CN20" i="1"/>
  <c r="CP20" i="1"/>
  <c r="CO20" i="1"/>
  <c r="CL20" i="1"/>
  <c r="CK20" i="1"/>
  <c r="CM19" i="1"/>
  <c r="CN19" i="1"/>
  <c r="CP19" i="1"/>
  <c r="CO19" i="1"/>
  <c r="CL19" i="1"/>
  <c r="CK19" i="1"/>
  <c r="CR19" i="1" s="1"/>
  <c r="CM21" i="1"/>
  <c r="CN21" i="1"/>
  <c r="CP21" i="1"/>
  <c r="CO21" i="1"/>
  <c r="CL21" i="1"/>
  <c r="CK21" i="1"/>
  <c r="CG21" i="1"/>
  <c r="CI21" i="1" s="1"/>
  <c r="CG20" i="1"/>
  <c r="CI20" i="1" s="1"/>
  <c r="CG19" i="1"/>
  <c r="CI19" i="1" s="1"/>
  <c r="BY18" i="1"/>
  <c r="CJ18" i="1"/>
  <c r="BY16" i="1"/>
  <c r="CJ16" i="1"/>
  <c r="BE18" i="1"/>
  <c r="BF18" i="1" s="1"/>
  <c r="BH18" i="1" s="1"/>
  <c r="BE17" i="1"/>
  <c r="BF17" i="1" s="1"/>
  <c r="BH17" i="1" s="1"/>
  <c r="BE16" i="1"/>
  <c r="BF16" i="1" s="1"/>
  <c r="BH16" i="1" s="1"/>
  <c r="BY17" i="1"/>
  <c r="CJ17" i="1"/>
  <c r="CC18" i="1"/>
  <c r="CD18" i="1"/>
  <c r="CF18" i="1"/>
  <c r="CE18" i="1"/>
  <c r="CA18" i="1"/>
  <c r="CB18" i="1"/>
  <c r="CC16" i="1"/>
  <c r="CD16" i="1"/>
  <c r="CF16" i="1"/>
  <c r="CE16" i="1"/>
  <c r="CA16" i="1"/>
  <c r="CB16" i="1"/>
  <c r="CC17" i="1"/>
  <c r="CD17" i="1"/>
  <c r="CF17" i="1"/>
  <c r="CE17" i="1"/>
  <c r="CA17" i="1"/>
  <c r="CB17" i="1"/>
  <c r="BY15" i="1"/>
  <c r="CJ15" i="1"/>
  <c r="BY13" i="1"/>
  <c r="CJ13" i="1"/>
  <c r="BE15" i="1"/>
  <c r="BF15" i="1" s="1"/>
  <c r="BH15" i="1" s="1"/>
  <c r="BE14" i="1"/>
  <c r="BF14" i="1" s="1"/>
  <c r="BH14" i="1" s="1"/>
  <c r="BE13" i="1"/>
  <c r="BF13" i="1" s="1"/>
  <c r="BH13" i="1" s="1"/>
  <c r="BY14" i="1"/>
  <c r="CJ14" i="1"/>
  <c r="CC15" i="1"/>
  <c r="CD15" i="1"/>
  <c r="CF15" i="1"/>
  <c r="CE15" i="1"/>
  <c r="CA15" i="1"/>
  <c r="CB15" i="1"/>
  <c r="CC13" i="1"/>
  <c r="CD13" i="1"/>
  <c r="CF13" i="1"/>
  <c r="CE13" i="1"/>
  <c r="CA13" i="1"/>
  <c r="CB13" i="1"/>
  <c r="CC14" i="1"/>
  <c r="CD14" i="1"/>
  <c r="CF14" i="1"/>
  <c r="CE14" i="1"/>
  <c r="CA14" i="1"/>
  <c r="CB14" i="1"/>
  <c r="CN12" i="1"/>
  <c r="CM12" i="1"/>
  <c r="CK12" i="1"/>
  <c r="CL12" i="1"/>
  <c r="CO12" i="1"/>
  <c r="CP12" i="1"/>
  <c r="BE12" i="1"/>
  <c r="BF12" i="1" s="1"/>
  <c r="BH12" i="1" s="1"/>
  <c r="BE11" i="1"/>
  <c r="BF11" i="1" s="1"/>
  <c r="BE10" i="1"/>
  <c r="BF10" i="1" s="1"/>
  <c r="BH10" i="1" s="1"/>
  <c r="CN10" i="1"/>
  <c r="CM10" i="1"/>
  <c r="CK10" i="1"/>
  <c r="CL10" i="1"/>
  <c r="CO10" i="1"/>
  <c r="CP10" i="1"/>
  <c r="CN11" i="1"/>
  <c r="CM11" i="1"/>
  <c r="CK11" i="1"/>
  <c r="CL11" i="1"/>
  <c r="CO11" i="1"/>
  <c r="CP11" i="1"/>
  <c r="CG12" i="1"/>
  <c r="CG10" i="1"/>
  <c r="CH12" i="1"/>
  <c r="CG11" i="1"/>
  <c r="CI11" i="1" s="1"/>
  <c r="CH10" i="1"/>
  <c r="BY9" i="1"/>
  <c r="CJ9" i="1"/>
  <c r="BY7" i="1"/>
  <c r="CJ7" i="1"/>
  <c r="BE9" i="1"/>
  <c r="BF9" i="1" s="1"/>
  <c r="BH9" i="1" s="1"/>
  <c r="BE8" i="1"/>
  <c r="BF8" i="1" s="1"/>
  <c r="BH8" i="1" s="1"/>
  <c r="BE7" i="1"/>
  <c r="BF7" i="1" s="1"/>
  <c r="BH7" i="1" s="1"/>
  <c r="BY8" i="1"/>
  <c r="CJ8" i="1"/>
  <c r="CC9" i="1"/>
  <c r="CD9" i="1"/>
  <c r="CF9" i="1"/>
  <c r="CE9" i="1"/>
  <c r="CA9" i="1"/>
  <c r="CB9" i="1"/>
  <c r="CC7" i="1"/>
  <c r="CD7" i="1"/>
  <c r="CF7" i="1"/>
  <c r="CE7" i="1"/>
  <c r="CA7" i="1"/>
  <c r="CB7" i="1"/>
  <c r="CC8" i="1"/>
  <c r="CD8" i="1"/>
  <c r="CF8" i="1"/>
  <c r="CE8" i="1"/>
  <c r="CA8" i="1"/>
  <c r="CB8" i="1"/>
  <c r="BY6" i="1"/>
  <c r="CJ6" i="1"/>
  <c r="BE6" i="1"/>
  <c r="BF6" i="1" s="1"/>
  <c r="BH6" i="1" s="1"/>
  <c r="CC6" i="1"/>
  <c r="CD6" i="1"/>
  <c r="CF6" i="1"/>
  <c r="CE6" i="1"/>
  <c r="CA6" i="1"/>
  <c r="CB6" i="1"/>
  <c r="BY5" i="1"/>
  <c r="CJ5" i="1"/>
  <c r="BE5" i="1"/>
  <c r="BF5" i="1" s="1"/>
  <c r="BH5" i="1" s="1"/>
  <c r="CC5" i="1"/>
  <c r="CD5" i="1"/>
  <c r="CF5" i="1"/>
  <c r="CE5" i="1"/>
  <c r="CA5" i="1"/>
  <c r="CB5" i="1"/>
  <c r="BY4" i="1"/>
  <c r="CJ4" i="1"/>
  <c r="BE4" i="1"/>
  <c r="BF4" i="1" s="1"/>
  <c r="CC4" i="1"/>
  <c r="CD4" i="1"/>
  <c r="CF4" i="1"/>
  <c r="CA4" i="1"/>
  <c r="CB4" i="1"/>
  <c r="CE4" i="1"/>
  <c r="CR12" i="1" l="1"/>
  <c r="CH14" i="1"/>
  <c r="CH15" i="1"/>
  <c r="CH9" i="1"/>
  <c r="CH17" i="1"/>
  <c r="CH18" i="1"/>
  <c r="CH22" i="1"/>
  <c r="CG25" i="1"/>
  <c r="CG5" i="1"/>
  <c r="CG6" i="1"/>
  <c r="CH5" i="1"/>
  <c r="CH6" i="1"/>
  <c r="CI6" i="1" s="1"/>
  <c r="CH8" i="1"/>
  <c r="CG8" i="1"/>
  <c r="CI8" i="1" s="1"/>
  <c r="CG9" i="1"/>
  <c r="CR11" i="1"/>
  <c r="CG14" i="1"/>
  <c r="CG15" i="1"/>
  <c r="CG17" i="1"/>
  <c r="CI17" i="1" s="1"/>
  <c r="CG18" i="1"/>
  <c r="CI18" i="1" s="1"/>
  <c r="CG22" i="1"/>
  <c r="CH25" i="1"/>
  <c r="BH25" i="1"/>
  <c r="BG25" i="1"/>
  <c r="BH26" i="1"/>
  <c r="BG26" i="1"/>
  <c r="CM25" i="1"/>
  <c r="CN25" i="1"/>
  <c r="CP25" i="1"/>
  <c r="CO25" i="1"/>
  <c r="CL25" i="1"/>
  <c r="CK25" i="1"/>
  <c r="CM26" i="1"/>
  <c r="CN26" i="1"/>
  <c r="CP26" i="1"/>
  <c r="CO26" i="1"/>
  <c r="CL26" i="1"/>
  <c r="CK26" i="1"/>
  <c r="CH26" i="1"/>
  <c r="CG26" i="1"/>
  <c r="BH22" i="1"/>
  <c r="BG22" i="1"/>
  <c r="BH24" i="1"/>
  <c r="BG24" i="1"/>
  <c r="BH23" i="1"/>
  <c r="BG23" i="1"/>
  <c r="CM23" i="1"/>
  <c r="CN23" i="1"/>
  <c r="CP23" i="1"/>
  <c r="CO23" i="1"/>
  <c r="CL23" i="1"/>
  <c r="CK23" i="1"/>
  <c r="CM22" i="1"/>
  <c r="CN22" i="1"/>
  <c r="CP22" i="1"/>
  <c r="CO22" i="1"/>
  <c r="CL22" i="1"/>
  <c r="CK22" i="1"/>
  <c r="CM24" i="1"/>
  <c r="CN24" i="1"/>
  <c r="CP24" i="1"/>
  <c r="CO24" i="1"/>
  <c r="CL24" i="1"/>
  <c r="CK24" i="1"/>
  <c r="CH23" i="1"/>
  <c r="CG23" i="1"/>
  <c r="CI23" i="1" s="1"/>
  <c r="CH24" i="1"/>
  <c r="CG24" i="1"/>
  <c r="CI24" i="1" s="1"/>
  <c r="BH19" i="1"/>
  <c r="BG19" i="1"/>
  <c r="BI19" i="1" s="1"/>
  <c r="BH21" i="1"/>
  <c r="BG21" i="1"/>
  <c r="BI21" i="1" s="1"/>
  <c r="BH20" i="1"/>
  <c r="BG20" i="1"/>
  <c r="BI20" i="1" s="1"/>
  <c r="CQ21" i="1"/>
  <c r="CQ20" i="1"/>
  <c r="CR21" i="1"/>
  <c r="CQ19" i="1"/>
  <c r="CS19" i="1" s="1"/>
  <c r="CU19" i="1" s="1"/>
  <c r="CR20" i="1"/>
  <c r="CM17" i="1"/>
  <c r="CN17" i="1"/>
  <c r="CP17" i="1"/>
  <c r="CO17" i="1"/>
  <c r="CL17" i="1"/>
  <c r="CK17" i="1"/>
  <c r="CM16" i="1"/>
  <c r="CN16" i="1"/>
  <c r="CP16" i="1"/>
  <c r="CO16" i="1"/>
  <c r="CL16" i="1"/>
  <c r="CK16" i="1"/>
  <c r="CM18" i="1"/>
  <c r="CN18" i="1"/>
  <c r="CP18" i="1"/>
  <c r="CO18" i="1"/>
  <c r="CL18" i="1"/>
  <c r="CK18" i="1"/>
  <c r="BG17" i="1"/>
  <c r="BI17" i="1" s="1"/>
  <c r="BG18" i="1"/>
  <c r="BI18" i="1" s="1"/>
  <c r="CH16" i="1"/>
  <c r="CG16" i="1"/>
  <c r="BG16" i="1"/>
  <c r="BI16" i="1" s="1"/>
  <c r="CM14" i="1"/>
  <c r="CN14" i="1"/>
  <c r="CP14" i="1"/>
  <c r="CO14" i="1"/>
  <c r="CL14" i="1"/>
  <c r="CK14" i="1"/>
  <c r="CR14" i="1" s="1"/>
  <c r="CM13" i="1"/>
  <c r="CN13" i="1"/>
  <c r="CP13" i="1"/>
  <c r="CO13" i="1"/>
  <c r="CL13" i="1"/>
  <c r="CK13" i="1"/>
  <c r="CM15" i="1"/>
  <c r="CN15" i="1"/>
  <c r="CP15" i="1"/>
  <c r="CO15" i="1"/>
  <c r="CL15" i="1"/>
  <c r="CK15" i="1"/>
  <c r="CR15" i="1" s="1"/>
  <c r="BG14" i="1"/>
  <c r="BI14" i="1" s="1"/>
  <c r="BG15" i="1"/>
  <c r="BI15" i="1" s="1"/>
  <c r="CH13" i="1"/>
  <c r="CG13" i="1"/>
  <c r="CI13" i="1" s="1"/>
  <c r="BG13" i="1"/>
  <c r="BI13" i="1" s="1"/>
  <c r="BH11" i="1"/>
  <c r="BG11" i="1"/>
  <c r="CQ11" i="1"/>
  <c r="CS11" i="1" s="1"/>
  <c r="CU11" i="1" s="1"/>
  <c r="CQ12" i="1"/>
  <c r="CS12" i="1" s="1"/>
  <c r="BG10" i="1"/>
  <c r="BI10" i="1" s="1"/>
  <c r="CI10" i="1"/>
  <c r="CI12" i="1"/>
  <c r="CT12" i="1" s="1"/>
  <c r="CR10" i="1"/>
  <c r="CQ10" i="1"/>
  <c r="BG12" i="1"/>
  <c r="BI12" i="1" s="1"/>
  <c r="CM8" i="1"/>
  <c r="CN8" i="1"/>
  <c r="CP8" i="1"/>
  <c r="CO8" i="1"/>
  <c r="CL8" i="1"/>
  <c r="CK8" i="1"/>
  <c r="CM7" i="1"/>
  <c r="CN7" i="1"/>
  <c r="CP7" i="1"/>
  <c r="CO7" i="1"/>
  <c r="CL7" i="1"/>
  <c r="CK7" i="1"/>
  <c r="CM9" i="1"/>
  <c r="CN9" i="1"/>
  <c r="CP9" i="1"/>
  <c r="CO9" i="1"/>
  <c r="CL9" i="1"/>
  <c r="CK9" i="1"/>
  <c r="BG8" i="1"/>
  <c r="BI8" i="1" s="1"/>
  <c r="BG9" i="1"/>
  <c r="BI9" i="1" s="1"/>
  <c r="CH7" i="1"/>
  <c r="CG7" i="1"/>
  <c r="BG7" i="1"/>
  <c r="BI7" i="1" s="1"/>
  <c r="CM6" i="1"/>
  <c r="CN6" i="1"/>
  <c r="CP6" i="1"/>
  <c r="CO6" i="1"/>
  <c r="CL6" i="1"/>
  <c r="CK6" i="1"/>
  <c r="BG6" i="1"/>
  <c r="BI6" i="1" s="1"/>
  <c r="CM5" i="1"/>
  <c r="CN5" i="1"/>
  <c r="CP5" i="1"/>
  <c r="CO5" i="1"/>
  <c r="CL5" i="1"/>
  <c r="CK5" i="1"/>
  <c r="BG5" i="1"/>
  <c r="BI5" i="1" s="1"/>
  <c r="BH4" i="1"/>
  <c r="BG4" i="1"/>
  <c r="CM4" i="1"/>
  <c r="CN4" i="1"/>
  <c r="CP4" i="1"/>
  <c r="CK4" i="1"/>
  <c r="CO4" i="1"/>
  <c r="CL4" i="1"/>
  <c r="CG4" i="1"/>
  <c r="CH4" i="1"/>
  <c r="CI9" i="1" l="1"/>
  <c r="CI25" i="1"/>
  <c r="CI15" i="1"/>
  <c r="CI22" i="1"/>
  <c r="CI14" i="1"/>
  <c r="CI4" i="1"/>
  <c r="CI7" i="1"/>
  <c r="CR7" i="1"/>
  <c r="CI5" i="1"/>
  <c r="CR24" i="1"/>
  <c r="CR23" i="1"/>
  <c r="BI23" i="1"/>
  <c r="BK23" i="1" s="1"/>
  <c r="BI24" i="1"/>
  <c r="BI22" i="1"/>
  <c r="CI26" i="1"/>
  <c r="CR26" i="1"/>
  <c r="BI26" i="1"/>
  <c r="BI25" i="1"/>
  <c r="CS10" i="1"/>
  <c r="CU10" i="1" s="1"/>
  <c r="CT11" i="1"/>
  <c r="CV11" i="1" s="1"/>
  <c r="CW11" i="1" s="1"/>
  <c r="CX11" i="1" s="1"/>
  <c r="CY11" i="1" s="1"/>
  <c r="BI11" i="1"/>
  <c r="CI16" i="1"/>
  <c r="CR18" i="1"/>
  <c r="CR17" i="1"/>
  <c r="CQ26" i="1"/>
  <c r="CR25" i="1"/>
  <c r="BJ26" i="1"/>
  <c r="BK26" i="1"/>
  <c r="BJ25" i="1"/>
  <c r="BK25" i="1"/>
  <c r="CQ25" i="1"/>
  <c r="CS25" i="1" s="1"/>
  <c r="CQ24" i="1"/>
  <c r="CS24" i="1" s="1"/>
  <c r="CU24" i="1" s="1"/>
  <c r="CR22" i="1"/>
  <c r="CQ23" i="1"/>
  <c r="CS23" i="1" s="1"/>
  <c r="CU23" i="1" s="1"/>
  <c r="BJ23" i="1"/>
  <c r="BJ24" i="1"/>
  <c r="BK24" i="1"/>
  <c r="BJ22" i="1"/>
  <c r="BK22" i="1"/>
  <c r="CQ22" i="1"/>
  <c r="CS22" i="1" s="1"/>
  <c r="CS21" i="1"/>
  <c r="CT19" i="1"/>
  <c r="CV19" i="1" s="1"/>
  <c r="CW19" i="1" s="1"/>
  <c r="CX19" i="1" s="1"/>
  <c r="CY19" i="1" s="1"/>
  <c r="BJ20" i="1"/>
  <c r="BK20" i="1"/>
  <c r="BJ21" i="1"/>
  <c r="BK21" i="1"/>
  <c r="BJ19" i="1"/>
  <c r="BK19" i="1"/>
  <c r="CS20" i="1"/>
  <c r="BJ18" i="1"/>
  <c r="BK18" i="1"/>
  <c r="CQ16" i="1"/>
  <c r="BJ16" i="1"/>
  <c r="BK16" i="1"/>
  <c r="BJ17" i="1"/>
  <c r="BK17" i="1"/>
  <c r="CQ18" i="1"/>
  <c r="CS18" i="1" s="1"/>
  <c r="CR16" i="1"/>
  <c r="CQ17" i="1"/>
  <c r="BJ15" i="1"/>
  <c r="BK15" i="1"/>
  <c r="CQ13" i="1"/>
  <c r="BJ13" i="1"/>
  <c r="BK13" i="1"/>
  <c r="BJ14" i="1"/>
  <c r="BK14" i="1"/>
  <c r="CQ15" i="1"/>
  <c r="CS15" i="1" s="1"/>
  <c r="CR13" i="1"/>
  <c r="CQ14" i="1"/>
  <c r="CS14" i="1" s="1"/>
  <c r="BJ12" i="1"/>
  <c r="BK12" i="1"/>
  <c r="BJ10" i="1"/>
  <c r="BK10" i="1"/>
  <c r="CT10" i="1"/>
  <c r="CV10" i="1" s="1"/>
  <c r="CW10" i="1" s="1"/>
  <c r="CX10" i="1" s="1"/>
  <c r="CY10" i="1" s="1"/>
  <c r="BJ11" i="1"/>
  <c r="BK11" i="1"/>
  <c r="CU12" i="1"/>
  <c r="CV12" i="1" s="1"/>
  <c r="CW12" i="1" s="1"/>
  <c r="CX12" i="1" s="1"/>
  <c r="CY12" i="1" s="1"/>
  <c r="BJ8" i="1"/>
  <c r="BK8" i="1"/>
  <c r="CQ9" i="1"/>
  <c r="CQ8" i="1"/>
  <c r="BJ7" i="1"/>
  <c r="BK7" i="1"/>
  <c r="BJ9" i="1"/>
  <c r="BK9" i="1"/>
  <c r="CR9" i="1"/>
  <c r="CQ7" i="1"/>
  <c r="CR8" i="1"/>
  <c r="BJ6" i="1"/>
  <c r="BK6" i="1"/>
  <c r="CQ6" i="1"/>
  <c r="CR6" i="1"/>
  <c r="BJ5" i="1"/>
  <c r="BK5" i="1"/>
  <c r="CQ5" i="1"/>
  <c r="CR5" i="1"/>
  <c r="CR4" i="1"/>
  <c r="CQ4" i="1"/>
  <c r="BI4" i="1"/>
  <c r="CS7" i="1" l="1"/>
  <c r="CU7" i="1" s="1"/>
  <c r="CS17" i="1"/>
  <c r="CS26" i="1"/>
  <c r="CT23" i="1"/>
  <c r="CV23" i="1" s="1"/>
  <c r="CW23" i="1" s="1"/>
  <c r="CX23" i="1" s="1"/>
  <c r="CY23" i="1" s="1"/>
  <c r="CZ23" i="1" s="1"/>
  <c r="DB23" i="1" s="1"/>
  <c r="G23" i="1" s="1"/>
  <c r="CS4" i="1"/>
  <c r="CU4" i="1" s="1"/>
  <c r="CT24" i="1"/>
  <c r="CV24" i="1" s="1"/>
  <c r="CW24" i="1" s="1"/>
  <c r="CX24" i="1" s="1"/>
  <c r="CY24" i="1" s="1"/>
  <c r="CU25" i="1"/>
  <c r="CT25" i="1"/>
  <c r="BL26" i="1"/>
  <c r="BO26" i="1" s="1"/>
  <c r="BP26" i="1" s="1"/>
  <c r="F26" i="1" s="1"/>
  <c r="DE26" i="1" s="1"/>
  <c r="BM26" i="1"/>
  <c r="BN26" i="1" s="1"/>
  <c r="BL25" i="1"/>
  <c r="BO25" i="1" s="1"/>
  <c r="BP25" i="1" s="1"/>
  <c r="F25" i="1" s="1"/>
  <c r="DE25" i="1" s="1"/>
  <c r="BM25" i="1"/>
  <c r="BN25" i="1" s="1"/>
  <c r="CU22" i="1"/>
  <c r="CT22" i="1"/>
  <c r="BL24" i="1"/>
  <c r="BO24" i="1" s="1"/>
  <c r="BP24" i="1" s="1"/>
  <c r="F24" i="1" s="1"/>
  <c r="DE24" i="1" s="1"/>
  <c r="BM24" i="1"/>
  <c r="BN24" i="1" s="1"/>
  <c r="BL22" i="1"/>
  <c r="BO22" i="1" s="1"/>
  <c r="BP22" i="1" s="1"/>
  <c r="F22" i="1" s="1"/>
  <c r="DE22" i="1" s="1"/>
  <c r="BM22" i="1"/>
  <c r="BN22" i="1" s="1"/>
  <c r="BL23" i="1"/>
  <c r="BO23" i="1" s="1"/>
  <c r="BP23" i="1" s="1"/>
  <c r="F23" i="1" s="1"/>
  <c r="DE23" i="1" s="1"/>
  <c r="BM23" i="1"/>
  <c r="BN23" i="1" s="1"/>
  <c r="BL19" i="1"/>
  <c r="BO19" i="1" s="1"/>
  <c r="BP19" i="1" s="1"/>
  <c r="F19" i="1" s="1"/>
  <c r="DE19" i="1" s="1"/>
  <c r="BM19" i="1"/>
  <c r="BN19" i="1" s="1"/>
  <c r="BL20" i="1"/>
  <c r="BO20" i="1" s="1"/>
  <c r="BP20" i="1" s="1"/>
  <c r="F20" i="1" s="1"/>
  <c r="DE20" i="1" s="1"/>
  <c r="BM20" i="1"/>
  <c r="BN20" i="1" s="1"/>
  <c r="CU21" i="1"/>
  <c r="CT21" i="1"/>
  <c r="CU20" i="1"/>
  <c r="CT20" i="1"/>
  <c r="BL21" i="1"/>
  <c r="BO21" i="1" s="1"/>
  <c r="BP21" i="1" s="1"/>
  <c r="F21" i="1" s="1"/>
  <c r="DE21" i="1" s="1"/>
  <c r="BM21" i="1"/>
  <c r="BN21" i="1" s="1"/>
  <c r="BL17" i="1"/>
  <c r="BO17" i="1" s="1"/>
  <c r="BP17" i="1" s="1"/>
  <c r="F17" i="1" s="1"/>
  <c r="DE17" i="1" s="1"/>
  <c r="BM17" i="1"/>
  <c r="BN17" i="1" s="1"/>
  <c r="BL18" i="1"/>
  <c r="BO18" i="1" s="1"/>
  <c r="BP18" i="1" s="1"/>
  <c r="F18" i="1" s="1"/>
  <c r="DE18" i="1" s="1"/>
  <c r="BM18" i="1"/>
  <c r="BN18" i="1" s="1"/>
  <c r="CS16" i="1"/>
  <c r="CU17" i="1"/>
  <c r="CT17" i="1"/>
  <c r="CU18" i="1"/>
  <c r="CT18" i="1"/>
  <c r="BL16" i="1"/>
  <c r="BO16" i="1" s="1"/>
  <c r="BP16" i="1" s="1"/>
  <c r="F16" i="1" s="1"/>
  <c r="DE16" i="1" s="1"/>
  <c r="BM16" i="1"/>
  <c r="BN16" i="1" s="1"/>
  <c r="BL14" i="1"/>
  <c r="BO14" i="1" s="1"/>
  <c r="BP14" i="1" s="1"/>
  <c r="F14" i="1" s="1"/>
  <c r="DE14" i="1" s="1"/>
  <c r="BM14" i="1"/>
  <c r="BN14" i="1" s="1"/>
  <c r="BL15" i="1"/>
  <c r="BO15" i="1" s="1"/>
  <c r="BP15" i="1" s="1"/>
  <c r="F15" i="1" s="1"/>
  <c r="DE15" i="1" s="1"/>
  <c r="BM15" i="1"/>
  <c r="BN15" i="1" s="1"/>
  <c r="CS13" i="1"/>
  <c r="CU14" i="1"/>
  <c r="CT14" i="1"/>
  <c r="CU15" i="1"/>
  <c r="CT15" i="1"/>
  <c r="BL13" i="1"/>
  <c r="BO13" i="1" s="1"/>
  <c r="BP13" i="1" s="1"/>
  <c r="F13" i="1" s="1"/>
  <c r="DE13" i="1" s="1"/>
  <c r="BM13" i="1"/>
  <c r="BN13" i="1" s="1"/>
  <c r="BL12" i="1"/>
  <c r="BO12" i="1" s="1"/>
  <c r="BP12" i="1" s="1"/>
  <c r="F12" i="1" s="1"/>
  <c r="DE12" i="1" s="1"/>
  <c r="BM12" i="1"/>
  <c r="BN12" i="1" s="1"/>
  <c r="BL11" i="1"/>
  <c r="BO11" i="1" s="1"/>
  <c r="BP11" i="1" s="1"/>
  <c r="BM11" i="1"/>
  <c r="BN11" i="1" s="1"/>
  <c r="BL10" i="1"/>
  <c r="BO10" i="1" s="1"/>
  <c r="BP10" i="1" s="1"/>
  <c r="F10" i="1" s="1"/>
  <c r="DE10" i="1" s="1"/>
  <c r="BM10" i="1"/>
  <c r="BN10" i="1" s="1"/>
  <c r="BL7" i="1"/>
  <c r="BO7" i="1" s="1"/>
  <c r="BP7" i="1" s="1"/>
  <c r="F7" i="1" s="1"/>
  <c r="DE7" i="1" s="1"/>
  <c r="BM7" i="1"/>
  <c r="BN7" i="1" s="1"/>
  <c r="BL8" i="1"/>
  <c r="BO8" i="1" s="1"/>
  <c r="BP8" i="1" s="1"/>
  <c r="F8" i="1" s="1"/>
  <c r="DE8" i="1" s="1"/>
  <c r="BM8" i="1"/>
  <c r="BN8" i="1" s="1"/>
  <c r="CS9" i="1"/>
  <c r="BL9" i="1"/>
  <c r="BO9" i="1" s="1"/>
  <c r="BP9" i="1" s="1"/>
  <c r="F9" i="1" s="1"/>
  <c r="DE9" i="1" s="1"/>
  <c r="BM9" i="1"/>
  <c r="BN9" i="1" s="1"/>
  <c r="CS8" i="1"/>
  <c r="CT7" i="1"/>
  <c r="CV7" i="1" s="1"/>
  <c r="CW7" i="1" s="1"/>
  <c r="CX7" i="1" s="1"/>
  <c r="CY7" i="1" s="1"/>
  <c r="CZ7" i="1" s="1"/>
  <c r="DB7" i="1" s="1"/>
  <c r="G7" i="1" s="1"/>
  <c r="BL6" i="1"/>
  <c r="BO6" i="1" s="1"/>
  <c r="BP6" i="1" s="1"/>
  <c r="F6" i="1" s="1"/>
  <c r="DE6" i="1" s="1"/>
  <c r="BM6" i="1"/>
  <c r="BN6" i="1" s="1"/>
  <c r="CS6" i="1"/>
  <c r="BL5" i="1"/>
  <c r="BO5" i="1" s="1"/>
  <c r="BP5" i="1" s="1"/>
  <c r="F5" i="1" s="1"/>
  <c r="DE5" i="1" s="1"/>
  <c r="BM5" i="1"/>
  <c r="BN5" i="1" s="1"/>
  <c r="CS5" i="1"/>
  <c r="BJ4" i="1"/>
  <c r="BK4" i="1"/>
  <c r="CT4" i="1"/>
  <c r="CV4" i="1" s="1"/>
  <c r="CW4" i="1" s="1"/>
  <c r="CX4" i="1" s="1"/>
  <c r="CY4" i="1" s="1"/>
  <c r="CU26" i="1" l="1"/>
  <c r="CT26" i="1"/>
  <c r="CV26" i="1" s="1"/>
  <c r="CW26" i="1" s="1"/>
  <c r="CX26" i="1" s="1"/>
  <c r="CY26" i="1" s="1"/>
  <c r="CZ26" i="1" s="1"/>
  <c r="DB26" i="1" s="1"/>
  <c r="G26" i="1" s="1"/>
  <c r="CZ19" i="1"/>
  <c r="DB19" i="1" s="1"/>
  <c r="G19" i="1" s="1"/>
  <c r="CZ24" i="1"/>
  <c r="DB24" i="1" s="1"/>
  <c r="G24" i="1" s="1"/>
  <c r="CV15" i="1"/>
  <c r="CW15" i="1" s="1"/>
  <c r="CX15" i="1" s="1"/>
  <c r="CY15" i="1" s="1"/>
  <c r="CZ15" i="1" s="1"/>
  <c r="DB15" i="1" s="1"/>
  <c r="G15" i="1" s="1"/>
  <c r="CV14" i="1"/>
  <c r="CW14" i="1" s="1"/>
  <c r="CX14" i="1" s="1"/>
  <c r="CY14" i="1" s="1"/>
  <c r="CZ14" i="1" s="1"/>
  <c r="DB14" i="1" s="1"/>
  <c r="G14" i="1" s="1"/>
  <c r="CV18" i="1"/>
  <c r="CW18" i="1" s="1"/>
  <c r="CX18" i="1" s="1"/>
  <c r="CY18" i="1" s="1"/>
  <c r="CZ18" i="1" s="1"/>
  <c r="DB18" i="1" s="1"/>
  <c r="G18" i="1" s="1"/>
  <c r="CV17" i="1"/>
  <c r="CW17" i="1" s="1"/>
  <c r="CX17" i="1" s="1"/>
  <c r="CY17" i="1" s="1"/>
  <c r="CZ17" i="1" s="1"/>
  <c r="DB17" i="1" s="1"/>
  <c r="G17" i="1" s="1"/>
  <c r="CV25" i="1"/>
  <c r="CW25" i="1" s="1"/>
  <c r="CX25" i="1" s="1"/>
  <c r="CY25" i="1" s="1"/>
  <c r="CZ25" i="1" s="1"/>
  <c r="DB25" i="1" s="1"/>
  <c r="G25" i="1" s="1"/>
  <c r="B25" i="1"/>
  <c r="DD25" i="1" s="1"/>
  <c r="C25" i="1"/>
  <c r="B26" i="1"/>
  <c r="DD26" i="1" s="1"/>
  <c r="C26" i="1"/>
  <c r="B23" i="1"/>
  <c r="DD23" i="1" s="1"/>
  <c r="C23" i="1"/>
  <c r="B22" i="1"/>
  <c r="DD22" i="1" s="1"/>
  <c r="C22" i="1"/>
  <c r="B24" i="1"/>
  <c r="DD24" i="1" s="1"/>
  <c r="C24" i="1"/>
  <c r="CV22" i="1"/>
  <c r="CW22" i="1" s="1"/>
  <c r="CX22" i="1" s="1"/>
  <c r="CY22" i="1" s="1"/>
  <c r="CZ22" i="1" s="1"/>
  <c r="DB22" i="1" s="1"/>
  <c r="G22" i="1" s="1"/>
  <c r="B21" i="1"/>
  <c r="DD21" i="1" s="1"/>
  <c r="C21" i="1"/>
  <c r="B20" i="1"/>
  <c r="DD20" i="1" s="1"/>
  <c r="C20" i="1"/>
  <c r="B19" i="1"/>
  <c r="DD19" i="1" s="1"/>
  <c r="C19" i="1"/>
  <c r="CV20" i="1"/>
  <c r="CW20" i="1" s="1"/>
  <c r="CX20" i="1" s="1"/>
  <c r="CY20" i="1" s="1"/>
  <c r="CZ20" i="1" s="1"/>
  <c r="DB20" i="1" s="1"/>
  <c r="G20" i="1" s="1"/>
  <c r="CV21" i="1"/>
  <c r="CW21" i="1" s="1"/>
  <c r="CX21" i="1" s="1"/>
  <c r="CY21" i="1" s="1"/>
  <c r="CZ21" i="1" s="1"/>
  <c r="DB21" i="1" s="1"/>
  <c r="G21" i="1" s="1"/>
  <c r="CU16" i="1"/>
  <c r="CT16" i="1"/>
  <c r="B16" i="1"/>
  <c r="DD16" i="1" s="1"/>
  <c r="C16" i="1"/>
  <c r="B18" i="1"/>
  <c r="DD18" i="1" s="1"/>
  <c r="C18" i="1"/>
  <c r="B17" i="1"/>
  <c r="DD17" i="1" s="1"/>
  <c r="C17" i="1"/>
  <c r="B13" i="1"/>
  <c r="DD13" i="1" s="1"/>
  <c r="C13" i="1"/>
  <c r="CU13" i="1"/>
  <c r="CT13" i="1"/>
  <c r="B15" i="1"/>
  <c r="DD15" i="1" s="1"/>
  <c r="C15" i="1"/>
  <c r="B14" i="1"/>
  <c r="DD14" i="1" s="1"/>
  <c r="C14" i="1"/>
  <c r="F11" i="1"/>
  <c r="DE11" i="1" s="1"/>
  <c r="CZ11" i="1"/>
  <c r="DB11" i="1" s="1"/>
  <c r="G11" i="1" s="1"/>
  <c r="C12" i="1"/>
  <c r="B12" i="1"/>
  <c r="DD12" i="1" s="1"/>
  <c r="CZ12" i="1"/>
  <c r="DB12" i="1" s="1"/>
  <c r="G12" i="1" s="1"/>
  <c r="C10" i="1"/>
  <c r="B10" i="1"/>
  <c r="DD10" i="1" s="1"/>
  <c r="C11" i="1"/>
  <c r="B11" i="1"/>
  <c r="DD11" i="1" s="1"/>
  <c r="CZ10" i="1"/>
  <c r="DB10" i="1" s="1"/>
  <c r="G10" i="1" s="1"/>
  <c r="B9" i="1"/>
  <c r="DD9" i="1" s="1"/>
  <c r="C9" i="1"/>
  <c r="CU9" i="1"/>
  <c r="CT9" i="1"/>
  <c r="CU8" i="1"/>
  <c r="CT8" i="1"/>
  <c r="B8" i="1"/>
  <c r="DD8" i="1" s="1"/>
  <c r="C8" i="1"/>
  <c r="B7" i="1"/>
  <c r="DD7" i="1" s="1"/>
  <c r="C7" i="1"/>
  <c r="CU6" i="1"/>
  <c r="CT6" i="1"/>
  <c r="B6" i="1"/>
  <c r="DD6" i="1" s="1"/>
  <c r="C6" i="1"/>
  <c r="CU5" i="1"/>
  <c r="CT5" i="1"/>
  <c r="B5" i="1"/>
  <c r="DD5" i="1" s="1"/>
  <c r="C5" i="1"/>
  <c r="BL4" i="1"/>
  <c r="BO4" i="1" s="1"/>
  <c r="BP4" i="1" s="1"/>
  <c r="F4" i="1" s="1"/>
  <c r="DE4" i="1" s="1"/>
  <c r="BM4" i="1"/>
  <c r="BN4" i="1" s="1"/>
  <c r="CZ4" i="1"/>
  <c r="DB4" i="1" s="1"/>
  <c r="G4" i="1" s="1"/>
  <c r="CV6" i="1" l="1"/>
  <c r="CW6" i="1" s="1"/>
  <c r="CX6" i="1" s="1"/>
  <c r="CY6" i="1" s="1"/>
  <c r="CZ6" i="1" s="1"/>
  <c r="DB6" i="1" s="1"/>
  <c r="G6" i="1" s="1"/>
  <c r="D26" i="1"/>
  <c r="D25" i="1"/>
  <c r="D24" i="1"/>
  <c r="D22" i="1"/>
  <c r="D23" i="1"/>
  <c r="D19" i="1"/>
  <c r="D20" i="1"/>
  <c r="D21" i="1"/>
  <c r="D17" i="1"/>
  <c r="D18" i="1"/>
  <c r="D16" i="1"/>
  <c r="CV16" i="1"/>
  <c r="CW16" i="1" s="1"/>
  <c r="CX16" i="1" s="1"/>
  <c r="CY16" i="1" s="1"/>
  <c r="CZ16" i="1" s="1"/>
  <c r="DB16" i="1" s="1"/>
  <c r="G16" i="1" s="1"/>
  <c r="D15" i="1"/>
  <c r="D13" i="1"/>
  <c r="D14" i="1"/>
  <c r="CV13" i="1"/>
  <c r="CW13" i="1" s="1"/>
  <c r="CX13" i="1" s="1"/>
  <c r="CY13" i="1" s="1"/>
  <c r="CZ13" i="1" s="1"/>
  <c r="DB13" i="1" s="1"/>
  <c r="G13" i="1" s="1"/>
  <c r="D11" i="1"/>
  <c r="D10" i="1"/>
  <c r="D12" i="1"/>
  <c r="D8" i="1"/>
  <c r="D9" i="1"/>
  <c r="D7" i="1"/>
  <c r="CV8" i="1"/>
  <c r="CW8" i="1" s="1"/>
  <c r="CX8" i="1" s="1"/>
  <c r="CY8" i="1" s="1"/>
  <c r="CZ8" i="1" s="1"/>
  <c r="DB8" i="1" s="1"/>
  <c r="G8" i="1" s="1"/>
  <c r="CV9" i="1"/>
  <c r="CW9" i="1" s="1"/>
  <c r="CX9" i="1" s="1"/>
  <c r="CY9" i="1" s="1"/>
  <c r="CZ9" i="1" s="1"/>
  <c r="DB9" i="1" s="1"/>
  <c r="G9" i="1" s="1"/>
  <c r="D6" i="1"/>
  <c r="D5" i="1"/>
  <c r="CV5" i="1"/>
  <c r="CW5" i="1" s="1"/>
  <c r="CX5" i="1" s="1"/>
  <c r="CY5" i="1" s="1"/>
  <c r="CZ5" i="1" s="1"/>
  <c r="DB5" i="1" s="1"/>
  <c r="G5" i="1" s="1"/>
  <c r="B4" i="1"/>
  <c r="DD4" i="1" s="1"/>
  <c r="C4" i="1"/>
  <c r="D4" i="1" l="1"/>
  <c r="DA3" i="1"/>
  <c r="AU3" i="1"/>
  <c r="AO3" i="1"/>
  <c r="AN3" i="1"/>
  <c r="AM3" i="1"/>
  <c r="AL3" i="1"/>
  <c r="AJ3" i="1"/>
  <c r="AI3" i="1"/>
  <c r="AH3" i="1"/>
  <c r="AG3" i="1"/>
  <c r="AF3" i="1"/>
  <c r="M3" i="1"/>
  <c r="AQ3" i="1" l="1"/>
  <c r="AS3" i="1" s="1"/>
  <c r="AP3" i="1"/>
  <c r="AR3" i="1" s="1"/>
  <c r="AT3" i="1"/>
  <c r="AV3" i="1"/>
  <c r="BQ3" i="1"/>
  <c r="BR3" i="1" s="1"/>
  <c r="BS3" i="1" s="1"/>
  <c r="J3" i="1"/>
  <c r="K3" i="1"/>
  <c r="I3" i="1"/>
  <c r="DF3" i="1" s="1"/>
  <c r="L3" i="1"/>
  <c r="H3" i="1" l="1"/>
  <c r="DG3" i="1" s="1"/>
  <c r="BA3" i="1"/>
  <c r="AW3" i="1"/>
  <c r="AX3" i="1" s="1"/>
  <c r="AY3" i="1" s="1"/>
  <c r="BT3" i="1"/>
  <c r="E3" i="1"/>
  <c r="BD3" i="1" l="1"/>
  <c r="AZ3" i="1"/>
  <c r="BU3" i="1"/>
  <c r="BV3" i="1" s="1"/>
  <c r="BW3" i="1" s="1"/>
  <c r="BX3" i="1" s="1"/>
  <c r="BZ3" i="1"/>
  <c r="BB3" i="1"/>
  <c r="BC3" i="1" s="1"/>
  <c r="BY3" i="1" l="1"/>
  <c r="CJ3" i="1"/>
  <c r="BE3" i="1"/>
  <c r="BF3" i="1" s="1"/>
  <c r="BH3" i="1" s="1"/>
  <c r="CC3" i="1"/>
  <c r="CD3" i="1"/>
  <c r="CF3" i="1"/>
  <c r="CE3" i="1"/>
  <c r="CA3" i="1"/>
  <c r="CB3" i="1"/>
  <c r="CH3" i="1" l="1"/>
  <c r="CM3" i="1"/>
  <c r="CN3" i="1"/>
  <c r="CP3" i="1"/>
  <c r="CO3" i="1"/>
  <c r="CL3" i="1"/>
  <c r="CK3" i="1"/>
  <c r="CR3" i="1" s="1"/>
  <c r="CG3" i="1"/>
  <c r="BG3" i="1"/>
  <c r="BI3" i="1" s="1"/>
  <c r="CI3" i="1" l="1"/>
  <c r="BJ3" i="1"/>
  <c r="BK3" i="1"/>
  <c r="CQ3" i="1"/>
  <c r="CS3" i="1" s="1"/>
  <c r="CU3" i="1" l="1"/>
  <c r="BL3" i="1"/>
  <c r="BO3" i="1" s="1"/>
  <c r="BP3" i="1" s="1"/>
  <c r="F3" i="1" s="1"/>
  <c r="DE3" i="1" s="1"/>
  <c r="BM3" i="1"/>
  <c r="BN3" i="1" s="1"/>
  <c r="B3" i="1" s="1"/>
  <c r="DD3" i="1" s="1"/>
  <c r="CT3" i="1"/>
  <c r="CV3" i="1" s="1"/>
  <c r="CW3" i="1" s="1"/>
  <c r="CX3" i="1" s="1"/>
  <c r="CY3" i="1" s="1"/>
  <c r="CZ3" i="1" s="1"/>
  <c r="DB3" i="1" s="1"/>
  <c r="G3" i="1" s="1"/>
  <c r="C3" i="1" l="1"/>
  <c r="D3" i="1"/>
</calcChain>
</file>

<file path=xl/sharedStrings.xml><?xml version="1.0" encoding="utf-8"?>
<sst xmlns="http://schemas.openxmlformats.org/spreadsheetml/2006/main" count="136" uniqueCount="128">
  <si>
    <t>日 付</t>
    <phoneticPr fontId="3"/>
  </si>
  <si>
    <t>Kt/Ve</t>
    <phoneticPr fontId="2"/>
  </si>
  <si>
    <t>(Kt/V)/t</t>
    <phoneticPr fontId="2"/>
  </si>
  <si>
    <t>Ａ／Ｖ</t>
    <phoneticPr fontId="2"/>
  </si>
  <si>
    <t>nPCR</t>
    <phoneticPr fontId="2"/>
  </si>
  <si>
    <t>％CGR</t>
    <phoneticPr fontId="2"/>
  </si>
  <si>
    <t>塩分量</t>
    <rPh sb="0" eb="2">
      <t>エンブン</t>
    </rPh>
    <rPh sb="2" eb="3">
      <t>リョウ</t>
    </rPh>
    <phoneticPr fontId="2"/>
  </si>
  <si>
    <t>Ca×P</t>
    <phoneticPr fontId="2"/>
  </si>
  <si>
    <t>体水分</t>
    <rPh sb="0" eb="1">
      <t>カラダ</t>
    </rPh>
    <rPh sb="1" eb="3">
      <t>スイブン</t>
    </rPh>
    <phoneticPr fontId="2"/>
  </si>
  <si>
    <t>除水量</t>
    <rPh sb="2" eb="3">
      <t>リョウ</t>
    </rPh>
    <phoneticPr fontId="3"/>
  </si>
  <si>
    <t>前BUN</t>
  </si>
  <si>
    <t>後BUN</t>
  </si>
  <si>
    <t>前Cr.</t>
    <rPh sb="0" eb="1">
      <t>ゼン</t>
    </rPh>
    <phoneticPr fontId="2"/>
  </si>
  <si>
    <t>後Cr.</t>
    <rPh sb="0" eb="1">
      <t>ゴ</t>
    </rPh>
    <phoneticPr fontId="2"/>
  </si>
  <si>
    <t>前Ｎａ</t>
    <rPh sb="0" eb="1">
      <t>ゼン</t>
    </rPh>
    <phoneticPr fontId="2"/>
  </si>
  <si>
    <t>後Ｎａ</t>
    <rPh sb="0" eb="1">
      <t>ゴ</t>
    </rPh>
    <phoneticPr fontId="2"/>
  </si>
  <si>
    <t>前Ca</t>
    <rPh sb="0" eb="1">
      <t>ゼン</t>
    </rPh>
    <phoneticPr fontId="2"/>
  </si>
  <si>
    <t>前iP</t>
    <rPh sb="0" eb="1">
      <t>ゼン</t>
    </rPh>
    <phoneticPr fontId="2"/>
  </si>
  <si>
    <t>前体重</t>
    <rPh sb="0" eb="1">
      <t>ゼン</t>
    </rPh>
    <rPh sb="1" eb="3">
      <t>タイジュウ</t>
    </rPh>
    <phoneticPr fontId="2"/>
  </si>
  <si>
    <t>後体重</t>
  </si>
  <si>
    <t>性</t>
    <rPh sb="0" eb="1">
      <t>セイ</t>
    </rPh>
    <phoneticPr fontId="2"/>
  </si>
  <si>
    <t>身長</t>
    <rPh sb="0" eb="2">
      <t>シンチョウ</t>
    </rPh>
    <phoneticPr fontId="2"/>
  </si>
  <si>
    <t>年齢</t>
    <rPh sb="0" eb="2">
      <t>ネンレイ</t>
    </rPh>
    <phoneticPr fontId="2"/>
  </si>
  <si>
    <t>式</t>
    <rPh sb="0" eb="1">
      <t>シキ</t>
    </rPh>
    <phoneticPr fontId="2"/>
  </si>
  <si>
    <t>RVU</t>
  </si>
  <si>
    <t>RVC</t>
  </si>
  <si>
    <t>KR</t>
  </si>
  <si>
    <t>single-pool</t>
    <phoneticPr fontId="1"/>
  </si>
  <si>
    <t>equili
brated</t>
    <phoneticPr fontId="1"/>
  </si>
  <si>
    <t>時間当りKt/Vsp</t>
    <rPh sb="0" eb="2">
      <t>ジカン</t>
    </rPh>
    <rPh sb="2" eb="3">
      <t>ア</t>
    </rPh>
    <phoneticPr fontId="1"/>
  </si>
  <si>
    <t>g/kg
/day</t>
    <phoneticPr fontId="1"/>
  </si>
  <si>
    <t>％ｸﾚｱﾁﾆﾝ産生速度</t>
    <rPh sb="7" eb="9">
      <t>サンセイ</t>
    </rPh>
    <rPh sb="9" eb="11">
      <t>ソクド</t>
    </rPh>
    <phoneticPr fontId="1"/>
  </si>
  <si>
    <t>g/day</t>
    <phoneticPr fontId="1"/>
  </si>
  <si>
    <t>(mg/dl)二乗</t>
    <rPh sb="7" eb="9">
      <t>ジジョウ</t>
    </rPh>
    <phoneticPr fontId="1"/>
  </si>
  <si>
    <t>ml/kg</t>
    <phoneticPr fontId="1"/>
  </si>
  <si>
    <t>ｋｇ</t>
    <phoneticPr fontId="1"/>
  </si>
  <si>
    <t>mg/dl</t>
    <phoneticPr fontId="1"/>
  </si>
  <si>
    <t>mEq/L</t>
    <phoneticPr fontId="1"/>
  </si>
  <si>
    <t>kg</t>
    <phoneticPr fontId="1"/>
  </si>
  <si>
    <t>hrs</t>
    <phoneticPr fontId="1"/>
  </si>
  <si>
    <t>男=1
女=2</t>
    <rPh sb="0" eb="1">
      <t>オトコ</t>
    </rPh>
    <rPh sb="4" eb="5">
      <t>オンナ</t>
    </rPh>
    <phoneticPr fontId="1"/>
  </si>
  <si>
    <t>cm</t>
    <phoneticPr fontId="1"/>
  </si>
  <si>
    <t>歳</t>
    <rPh sb="0" eb="1">
      <t>サイ</t>
    </rPh>
    <phoneticPr fontId="1"/>
  </si>
  <si>
    <t>％BUN改善率</t>
    <rPh sb="4" eb="6">
      <t>カイゼン</t>
    </rPh>
    <rPh sb="6" eb="7">
      <t>リツ</t>
    </rPh>
    <phoneticPr fontId="1"/>
  </si>
  <si>
    <t>％Cr改善率</t>
    <rPh sb="3" eb="5">
      <t>カイゼン</t>
    </rPh>
    <rPh sb="5" eb="6">
      <t>リツ</t>
    </rPh>
    <phoneticPr fontId="1"/>
  </si>
  <si>
    <t>％BUN</t>
    <phoneticPr fontId="1"/>
  </si>
  <si>
    <t>％Cr</t>
    <phoneticPr fontId="1"/>
  </si>
  <si>
    <t>クリアスペース率</t>
    <rPh sb="7" eb="8">
      <t>リツ</t>
    </rPh>
    <phoneticPr fontId="1"/>
  </si>
  <si>
    <t>ダイアライザー</t>
  </si>
  <si>
    <t>コメント</t>
  </si>
  <si>
    <t>前K</t>
    <rPh sb="0" eb="1">
      <t>マエ</t>
    </rPh>
    <phoneticPr fontId="1"/>
  </si>
  <si>
    <t>後K</t>
    <rPh sb="0" eb="1">
      <t>ゴ</t>
    </rPh>
    <phoneticPr fontId="1"/>
  </si>
  <si>
    <t>g/dl</t>
    <phoneticPr fontId="1"/>
  </si>
  <si>
    <t>Kt/Vsp</t>
    <phoneticPr fontId="2"/>
  </si>
  <si>
    <t>時間</t>
    <phoneticPr fontId="3"/>
  </si>
  <si>
    <t>BUN0</t>
    <phoneticPr fontId="2"/>
  </si>
  <si>
    <t>BUN1</t>
    <phoneticPr fontId="2"/>
  </si>
  <si>
    <t>cr0</t>
    <phoneticPr fontId="2"/>
  </si>
  <si>
    <t>cr1</t>
    <phoneticPr fontId="2"/>
  </si>
  <si>
    <t>TW</t>
    <phoneticPr fontId="2"/>
  </si>
  <si>
    <t>TI</t>
    <phoneticPr fontId="2"/>
  </si>
  <si>
    <t>TIE</t>
    <phoneticPr fontId="2"/>
  </si>
  <si>
    <t>KTVI</t>
    <phoneticPr fontId="2"/>
  </si>
  <si>
    <t>KTVIE</t>
    <phoneticPr fontId="2"/>
  </si>
  <si>
    <t>RI</t>
    <phoneticPr fontId="2"/>
  </si>
  <si>
    <t>RIE</t>
    <phoneticPr fontId="2"/>
  </si>
  <si>
    <t>VU</t>
    <phoneticPr fontId="2"/>
  </si>
  <si>
    <t>VC</t>
    <phoneticPr fontId="2"/>
  </si>
  <si>
    <t>KTVL</t>
    <phoneticPr fontId="2"/>
  </si>
  <si>
    <t>KDL</t>
    <phoneticPr fontId="2"/>
  </si>
  <si>
    <t>YY</t>
    <phoneticPr fontId="2"/>
  </si>
  <si>
    <t>KTVH</t>
    <phoneticPr fontId="2"/>
  </si>
  <si>
    <t>KDH</t>
    <phoneticPr fontId="2"/>
  </si>
  <si>
    <t>R_1</t>
    <phoneticPr fontId="2"/>
  </si>
  <si>
    <t>X</t>
    <phoneticPr fontId="2"/>
  </si>
  <si>
    <t>ZL</t>
    <phoneticPr fontId="2"/>
  </si>
  <si>
    <t>R_2</t>
    <phoneticPr fontId="2"/>
  </si>
  <si>
    <t>X_2</t>
    <phoneticPr fontId="2"/>
  </si>
  <si>
    <t>ZH</t>
    <phoneticPr fontId="2"/>
  </si>
  <si>
    <t>x1</t>
    <phoneticPr fontId="2"/>
  </si>
  <si>
    <t>x2</t>
    <phoneticPr fontId="2"/>
  </si>
  <si>
    <t>KTV</t>
    <phoneticPr fontId="2"/>
  </si>
  <si>
    <t>KD</t>
    <phoneticPr fontId="2"/>
  </si>
  <si>
    <t>G</t>
    <phoneticPr fontId="2"/>
  </si>
  <si>
    <t>GU</t>
    <phoneticPr fontId="2"/>
  </si>
  <si>
    <t>it</t>
    <phoneticPr fontId="2"/>
  </si>
  <si>
    <t>KTVU</t>
    <phoneticPr fontId="2"/>
  </si>
  <si>
    <t>II</t>
    <phoneticPr fontId="2"/>
  </si>
  <si>
    <t>npcr</t>
    <phoneticPr fontId="2"/>
  </si>
  <si>
    <t>cr_KTV</t>
    <phoneticPr fontId="1"/>
  </si>
  <si>
    <t>cr_KD</t>
    <phoneticPr fontId="1"/>
  </si>
  <si>
    <t>cr_CE</t>
    <phoneticPr fontId="1"/>
  </si>
  <si>
    <t>c_KTVL</t>
    <phoneticPr fontId="1"/>
  </si>
  <si>
    <t>cr_KDL</t>
    <phoneticPr fontId="1"/>
  </si>
  <si>
    <t>cr_YY</t>
    <phoneticPr fontId="1"/>
  </si>
  <si>
    <t>w_ktvh</t>
    <phoneticPr fontId="1"/>
  </si>
  <si>
    <t>cr_KTVH</t>
    <phoneticPr fontId="1"/>
  </si>
  <si>
    <t>cr_KDH</t>
    <phoneticPr fontId="1"/>
  </si>
  <si>
    <t>cr_RD</t>
    <phoneticPr fontId="1"/>
  </si>
  <si>
    <t>cr_A2_1</t>
    <phoneticPr fontId="1"/>
  </si>
  <si>
    <t>cr_A3_1</t>
    <phoneticPr fontId="1"/>
  </si>
  <si>
    <t>cr_A4_1</t>
    <phoneticPr fontId="1"/>
  </si>
  <si>
    <t>cr_B1_1</t>
    <phoneticPr fontId="1"/>
  </si>
  <si>
    <t>cr_B2_1</t>
    <phoneticPr fontId="1"/>
  </si>
  <si>
    <t>cr_B3_1</t>
    <phoneticPr fontId="1"/>
  </si>
  <si>
    <t>cr_XXX</t>
    <phoneticPr fontId="1"/>
  </si>
  <si>
    <t>cr_YYY</t>
    <phoneticPr fontId="1"/>
  </si>
  <si>
    <t>cr_ZL</t>
    <phoneticPr fontId="1"/>
  </si>
  <si>
    <t>cr_RD2</t>
    <phoneticPr fontId="1"/>
  </si>
  <si>
    <t>cr_A2_2</t>
    <phoneticPr fontId="1"/>
  </si>
  <si>
    <t>cr_A3_2</t>
    <phoneticPr fontId="1"/>
  </si>
  <si>
    <t>cr_A4_2</t>
    <phoneticPr fontId="1"/>
  </si>
  <si>
    <t>cr_B2_2</t>
    <phoneticPr fontId="1"/>
  </si>
  <si>
    <t>cr_B3_2</t>
    <phoneticPr fontId="1"/>
  </si>
  <si>
    <t>cr_XXX2</t>
    <phoneticPr fontId="1"/>
  </si>
  <si>
    <t>cr_YYY2</t>
    <phoneticPr fontId="1"/>
  </si>
  <si>
    <t>cr_ZH</t>
    <phoneticPr fontId="1"/>
  </si>
  <si>
    <t>cr_X1</t>
    <phoneticPr fontId="1"/>
  </si>
  <si>
    <t>cr_X2</t>
    <phoneticPr fontId="1"/>
  </si>
  <si>
    <t>cr_G</t>
    <phoneticPr fontId="1"/>
  </si>
  <si>
    <t>GCC</t>
    <phoneticPr fontId="1"/>
  </si>
  <si>
    <t>GC</t>
    <phoneticPr fontId="1"/>
  </si>
  <si>
    <t>GG</t>
    <phoneticPr fontId="1"/>
  </si>
  <si>
    <t>SG</t>
    <phoneticPr fontId="1"/>
  </si>
  <si>
    <t>%CGR</t>
    <phoneticPr fontId="1"/>
  </si>
  <si>
    <t>Alb</t>
    <phoneticPr fontId="1"/>
  </si>
  <si>
    <t>上限値</t>
    <rPh sb="0" eb="3">
      <t>ジョウゲンチ</t>
    </rPh>
    <phoneticPr fontId="15"/>
  </si>
  <si>
    <t>下限値</t>
    <rPh sb="0" eb="3">
      <t>カゲンチ</t>
    </rPh>
    <phoneticPr fontId="1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</si>
</sst>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76" formatCode="0.00_ ;[Red]\-0.00\ "/>
    <numFmt numFmtId="177" formatCode="0.0_ ;[Red]\-0.0\ "/>
    <numFmt numFmtId="178" formatCode="0_ "/>
    <numFmt numFmtId="179" formatCode="yyyy/m/d;@"/>
    <numFmt numFmtId="180" formatCode="0.0%"/>
    <numFmt numFmtId="181" formatCode="0.0_ "/>
    <numFmt numFmtId="182" formatCode="0_ ;[Red]\-0\ "/>
    <numFmt numFmtId="183" formatCode="0.00_ "/>
    <numFmt numFmtId="184" formatCode="0.0000000000000000_ "/>
    <numFmt numFmtId="185" formatCode="0.0000_ "/>
  </numFmts>
  <fonts count="18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7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10"/>
      <name val="ＭＳ Ｐゴシック"/>
      <family val="3"/>
      <charset val="128"/>
      <scheme val="major"/>
    </font>
    <font>
      <sz val="9"/>
      <color indexed="12"/>
      <name val="ＭＳ Ｐゴシック"/>
      <family val="3"/>
      <charset val="128"/>
      <scheme val="major"/>
    </font>
    <font>
      <sz val="9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b/>
      <sz val="10"/>
      <name val="ＭＳ Ｐゴシック"/>
      <family val="3"/>
      <charset val="128"/>
      <scheme val="major"/>
    </font>
    <font>
      <b/>
      <sz val="11"/>
      <name val="ＭＳ Ｐゴシック"/>
      <family val="3"/>
      <charset val="128"/>
      <scheme val="major"/>
    </font>
    <font>
      <sz val="8"/>
      <name val="ＭＳ Ｐゴシック"/>
      <family val="3"/>
      <charset val="128"/>
      <scheme val="major"/>
    </font>
    <font>
      <sz val="8"/>
      <color rgb="FFFF0000"/>
      <name val="ＭＳ Ｐゴシック"/>
      <family val="3"/>
      <charset val="128"/>
      <scheme val="major"/>
    </font>
    <font>
      <sz val="11"/>
      <color theme="1"/>
      <name val="ＭＳ Ｐゴシック"/>
      <family val="3"/>
      <charset val="128"/>
      <scheme val="major"/>
    </font>
    <font>
      <sz val="8"/>
      <color theme="0"/>
      <name val="ＭＳ Ｐゴシック"/>
      <family val="3"/>
      <charset val="128"/>
      <scheme val="major"/>
    </font>
    <font>
      <sz val="6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8"/>
      </patternFill>
    </fill>
    <fill>
      <patternFill patternType="solid">
        <fgColor indexed="43"/>
        <bgColor indexed="8"/>
      </patternFill>
    </fill>
    <fill>
      <patternFill patternType="solid">
        <fgColor indexed="4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9" fontId="4" fillId="0" borderId="0" applyFont="0" applyFill="0" applyBorder="0" applyAlignment="0" applyProtection="0">
      <alignment vertical="center"/>
    </xf>
  </cellStyleXfs>
  <cellXfs count="169">
    <xf numFmtId="0" fontId="0" fillId="0" borderId="0" xfId="0">
      <alignment vertical="center"/>
    </xf>
    <xf numFmtId="0" fontId="6" fillId="0" borderId="1" xfId="0" applyFont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/>
      <protection locked="0"/>
    </xf>
    <xf numFmtId="176" fontId="9" fillId="3" borderId="6" xfId="0" applyNumberFormat="1" applyFont="1" applyFill="1" applyBorder="1" applyAlignment="1" applyProtection="1">
      <alignment horizontal="center" vertical="center" shrinkToFit="1"/>
      <protection hidden="1"/>
    </xf>
    <xf numFmtId="177" fontId="9" fillId="4" borderId="6" xfId="0" applyNumberFormat="1" applyFont="1" applyFill="1" applyBorder="1" applyAlignment="1" applyProtection="1">
      <alignment horizontal="center" vertical="center"/>
      <protection hidden="1"/>
    </xf>
    <xf numFmtId="0" fontId="8" fillId="0" borderId="0" xfId="0" applyFont="1" applyBorder="1" applyAlignment="1" applyProtection="1">
      <alignment horizontal="center" vertical="center"/>
      <protection locked="0"/>
    </xf>
    <xf numFmtId="179" fontId="5" fillId="0" borderId="14" xfId="0" applyNumberFormat="1" applyFont="1" applyBorder="1" applyAlignment="1" applyProtection="1">
      <alignment horizontal="center" vertical="center"/>
      <protection locked="0"/>
    </xf>
    <xf numFmtId="176" fontId="10" fillId="0" borderId="19" xfId="0" applyNumberFormat="1" applyFont="1" applyBorder="1" applyAlignment="1" applyProtection="1">
      <alignment horizontal="center" vertical="center"/>
      <protection hidden="1"/>
    </xf>
    <xf numFmtId="176" fontId="10" fillId="0" borderId="16" xfId="0" applyNumberFormat="1" applyFont="1" applyBorder="1" applyAlignment="1" applyProtection="1">
      <alignment horizontal="center" vertical="center"/>
      <protection hidden="1"/>
    </xf>
    <xf numFmtId="180" fontId="10" fillId="0" borderId="16" xfId="1" applyNumberFormat="1" applyFont="1" applyBorder="1" applyAlignment="1" applyProtection="1">
      <alignment horizontal="center" vertical="center"/>
      <protection hidden="1"/>
    </xf>
    <xf numFmtId="181" fontId="10" fillId="0" borderId="16" xfId="0" applyNumberFormat="1" applyFont="1" applyBorder="1" applyAlignment="1" applyProtection="1">
      <alignment horizontal="center" vertical="center"/>
      <protection hidden="1"/>
    </xf>
    <xf numFmtId="177" fontId="10" fillId="0" borderId="16" xfId="0" applyNumberFormat="1" applyFont="1" applyBorder="1" applyAlignment="1" applyProtection="1">
      <alignment horizontal="center" vertical="center"/>
      <protection hidden="1"/>
    </xf>
    <xf numFmtId="182" fontId="10" fillId="0" borderId="16" xfId="0" applyNumberFormat="1" applyFont="1" applyBorder="1" applyAlignment="1" applyProtection="1">
      <alignment horizontal="center" vertical="center"/>
      <protection hidden="1"/>
    </xf>
    <xf numFmtId="182" fontId="11" fillId="0" borderId="16" xfId="0" applyNumberFormat="1" applyFont="1" applyBorder="1" applyAlignment="1" applyProtection="1">
      <alignment horizontal="center" vertical="center"/>
      <protection hidden="1"/>
    </xf>
    <xf numFmtId="177" fontId="11" fillId="0" borderId="16" xfId="0" applyNumberFormat="1" applyFont="1" applyBorder="1" applyAlignment="1" applyProtection="1">
      <alignment horizontal="center" vertical="center"/>
      <protection hidden="1"/>
    </xf>
    <xf numFmtId="180" fontId="10" fillId="0" borderId="17" xfId="0" applyNumberFormat="1" applyFont="1" applyBorder="1" applyAlignment="1" applyProtection="1">
      <alignment horizontal="center" vertical="center"/>
      <protection hidden="1"/>
    </xf>
    <xf numFmtId="181" fontId="8" fillId="0" borderId="19" xfId="0" applyNumberFormat="1" applyFont="1" applyBorder="1" applyAlignment="1" applyProtection="1">
      <alignment horizontal="center" vertical="center"/>
      <protection locked="0"/>
    </xf>
    <xf numFmtId="181" fontId="8" fillId="0" borderId="20" xfId="0" applyNumberFormat="1" applyFont="1" applyBorder="1" applyAlignment="1" applyProtection="1">
      <alignment horizontal="center" vertical="center"/>
      <protection locked="0"/>
    </xf>
    <xf numFmtId="183" fontId="8" fillId="0" borderId="19" xfId="0" applyNumberFormat="1" applyFont="1" applyBorder="1" applyAlignment="1" applyProtection="1">
      <alignment horizontal="center" vertical="center"/>
      <protection locked="0"/>
    </xf>
    <xf numFmtId="183" fontId="8" fillId="0" borderId="20" xfId="0" applyNumberFormat="1" applyFont="1" applyBorder="1" applyAlignment="1" applyProtection="1">
      <alignment horizontal="center" vertical="center"/>
      <protection locked="0"/>
    </xf>
    <xf numFmtId="178" fontId="8" fillId="0" borderId="19" xfId="0" applyNumberFormat="1" applyFont="1" applyBorder="1" applyAlignment="1" applyProtection="1">
      <alignment horizontal="center" vertical="center"/>
      <protection locked="0"/>
    </xf>
    <xf numFmtId="178" fontId="8" fillId="0" borderId="26" xfId="0" applyNumberFormat="1" applyFont="1" applyBorder="1" applyAlignment="1" applyProtection="1">
      <alignment horizontal="center" vertical="center"/>
      <protection locked="0"/>
    </xf>
    <xf numFmtId="178" fontId="8" fillId="0" borderId="27" xfId="0" applyNumberFormat="1" applyFont="1" applyBorder="1" applyAlignment="1" applyProtection="1">
      <alignment horizontal="center" vertical="center"/>
      <protection locked="0"/>
    </xf>
    <xf numFmtId="181" fontId="8" fillId="0" borderId="15" xfId="0" applyNumberFormat="1" applyFont="1" applyBorder="1" applyAlignment="1" applyProtection="1">
      <alignment horizontal="center" vertical="center"/>
      <protection locked="0"/>
    </xf>
    <xf numFmtId="181" fontId="8" fillId="0" borderId="17" xfId="0" applyNumberFormat="1" applyFont="1" applyBorder="1" applyAlignment="1" applyProtection="1">
      <alignment horizontal="center" vertical="center"/>
      <protection locked="0"/>
    </xf>
    <xf numFmtId="181" fontId="8" fillId="0" borderId="26" xfId="0" applyNumberFormat="1" applyFont="1" applyBorder="1" applyAlignment="1" applyProtection="1">
      <alignment horizontal="center" vertical="center"/>
      <protection locked="0"/>
    </xf>
    <xf numFmtId="181" fontId="8" fillId="0" borderId="27" xfId="0" applyNumberFormat="1" applyFont="1" applyBorder="1" applyAlignment="1" applyProtection="1">
      <alignment horizontal="center" vertical="center"/>
      <protection locked="0"/>
    </xf>
    <xf numFmtId="177" fontId="8" fillId="0" borderId="20" xfId="0" applyNumberFormat="1" applyFont="1" applyBorder="1" applyAlignment="1" applyProtection="1">
      <alignment horizontal="center" vertical="center"/>
      <protection locked="0"/>
    </xf>
    <xf numFmtId="177" fontId="8" fillId="0" borderId="19" xfId="0" applyNumberFormat="1" applyFont="1" applyBorder="1" applyAlignment="1" applyProtection="1">
      <alignment horizontal="center" vertical="center"/>
      <protection locked="0"/>
    </xf>
    <xf numFmtId="0" fontId="8" fillId="0" borderId="16" xfId="0" applyFont="1" applyBorder="1" applyAlignment="1" applyProtection="1">
      <alignment horizontal="center" vertical="center"/>
      <protection locked="0"/>
    </xf>
    <xf numFmtId="0" fontId="8" fillId="0" borderId="20" xfId="0" applyFont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horizontal="center" vertical="center"/>
      <protection hidden="1"/>
    </xf>
    <xf numFmtId="180" fontId="10" fillId="0" borderId="20" xfId="0" applyNumberFormat="1" applyFont="1" applyBorder="1" applyAlignment="1" applyProtection="1">
      <alignment horizontal="center" vertical="center"/>
      <protection hidden="1"/>
    </xf>
    <xf numFmtId="176" fontId="7" fillId="0" borderId="35" xfId="0" applyNumberFormat="1" applyFont="1" applyBorder="1" applyAlignment="1" applyProtection="1">
      <alignment horizontal="center" vertical="center"/>
      <protection hidden="1"/>
    </xf>
    <xf numFmtId="177" fontId="7" fillId="0" borderId="35" xfId="0" applyNumberFormat="1" applyFont="1" applyBorder="1" applyAlignment="1" applyProtection="1">
      <alignment horizontal="center" vertical="center"/>
      <protection hidden="1"/>
    </xf>
    <xf numFmtId="0" fontId="12" fillId="0" borderId="29" xfId="0" applyFont="1" applyFill="1" applyBorder="1" applyAlignment="1" applyProtection="1">
      <alignment horizontal="center" vertical="center"/>
      <protection hidden="1"/>
    </xf>
    <xf numFmtId="0" fontId="12" fillId="0" borderId="22" xfId="0" applyFont="1" applyBorder="1" applyAlignment="1" applyProtection="1">
      <alignment horizontal="center" vertical="center"/>
      <protection hidden="1"/>
    </xf>
    <xf numFmtId="0" fontId="12" fillId="0" borderId="30" xfId="0" applyFont="1" applyBorder="1" applyAlignment="1" applyProtection="1">
      <alignment horizontal="center" vertical="center"/>
      <protection hidden="1"/>
    </xf>
    <xf numFmtId="179" fontId="5" fillId="0" borderId="36" xfId="0" applyNumberFormat="1" applyFont="1" applyBorder="1" applyAlignment="1" applyProtection="1">
      <alignment horizontal="center" vertical="center"/>
      <protection locked="0"/>
    </xf>
    <xf numFmtId="179" fontId="5" fillId="0" borderId="34" xfId="0" applyNumberFormat="1" applyFont="1" applyBorder="1" applyAlignment="1" applyProtection="1">
      <alignment horizontal="center" vertical="center"/>
      <protection locked="0"/>
    </xf>
    <xf numFmtId="176" fontId="10" fillId="0" borderId="26" xfId="0" applyNumberFormat="1" applyFont="1" applyBorder="1" applyAlignment="1" applyProtection="1">
      <alignment horizontal="center" vertical="center"/>
      <protection hidden="1"/>
    </xf>
    <xf numFmtId="176" fontId="10" fillId="0" borderId="37" xfId="0" applyNumberFormat="1" applyFont="1" applyBorder="1" applyAlignment="1" applyProtection="1">
      <alignment horizontal="center" vertical="center"/>
      <protection hidden="1"/>
    </xf>
    <xf numFmtId="180" fontId="10" fillId="0" borderId="37" xfId="1" applyNumberFormat="1" applyFont="1" applyBorder="1" applyAlignment="1" applyProtection="1">
      <alignment horizontal="center" vertical="center"/>
      <protection hidden="1"/>
    </xf>
    <xf numFmtId="181" fontId="10" fillId="0" borderId="37" xfId="0" applyNumberFormat="1" applyFont="1" applyBorder="1" applyAlignment="1" applyProtection="1">
      <alignment horizontal="center" vertical="center"/>
      <protection hidden="1"/>
    </xf>
    <xf numFmtId="177" fontId="10" fillId="0" borderId="37" xfId="0" applyNumberFormat="1" applyFont="1" applyBorder="1" applyAlignment="1" applyProtection="1">
      <alignment horizontal="center" vertical="center"/>
      <protection hidden="1"/>
    </xf>
    <xf numFmtId="182" fontId="10" fillId="0" borderId="37" xfId="0" applyNumberFormat="1" applyFont="1" applyBorder="1" applyAlignment="1" applyProtection="1">
      <alignment horizontal="center" vertical="center"/>
      <protection hidden="1"/>
    </xf>
    <xf numFmtId="182" fontId="11" fillId="0" borderId="37" xfId="0" applyNumberFormat="1" applyFont="1" applyBorder="1" applyAlignment="1" applyProtection="1">
      <alignment horizontal="center" vertical="center"/>
      <protection hidden="1"/>
    </xf>
    <xf numFmtId="177" fontId="11" fillId="0" borderId="37" xfId="0" applyNumberFormat="1" applyFont="1" applyBorder="1" applyAlignment="1" applyProtection="1">
      <alignment horizontal="center" vertical="center"/>
      <protection hidden="1"/>
    </xf>
    <xf numFmtId="180" fontId="10" fillId="0" borderId="38" xfId="0" applyNumberFormat="1" applyFont="1" applyBorder="1" applyAlignment="1" applyProtection="1">
      <alignment horizontal="center" vertical="center"/>
      <protection hidden="1"/>
    </xf>
    <xf numFmtId="180" fontId="10" fillId="0" borderId="27" xfId="0" applyNumberFormat="1" applyFont="1" applyBorder="1" applyAlignment="1" applyProtection="1">
      <alignment horizontal="center" vertical="center"/>
      <protection hidden="1"/>
    </xf>
    <xf numFmtId="176" fontId="10" fillId="0" borderId="39" xfId="0" applyNumberFormat="1" applyFont="1" applyBorder="1" applyAlignment="1" applyProtection="1">
      <alignment horizontal="center" vertical="center"/>
      <protection hidden="1"/>
    </xf>
    <xf numFmtId="176" fontId="10" fillId="0" borderId="40" xfId="0" applyNumberFormat="1" applyFont="1" applyBorder="1" applyAlignment="1" applyProtection="1">
      <alignment horizontal="center" vertical="center"/>
      <protection hidden="1"/>
    </xf>
    <xf numFmtId="180" fontId="10" fillId="0" borderId="40" xfId="1" applyNumberFormat="1" applyFont="1" applyBorder="1" applyAlignment="1" applyProtection="1">
      <alignment horizontal="center" vertical="center"/>
      <protection hidden="1"/>
    </xf>
    <xf numFmtId="181" fontId="10" fillId="0" borderId="40" xfId="0" applyNumberFormat="1" applyFont="1" applyBorder="1" applyAlignment="1" applyProtection="1">
      <alignment horizontal="center" vertical="center"/>
      <protection hidden="1"/>
    </xf>
    <xf numFmtId="177" fontId="10" fillId="0" borderId="40" xfId="0" applyNumberFormat="1" applyFont="1" applyBorder="1" applyAlignment="1" applyProtection="1">
      <alignment horizontal="center" vertical="center"/>
      <protection hidden="1"/>
    </xf>
    <xf numFmtId="182" fontId="10" fillId="0" borderId="40" xfId="0" applyNumberFormat="1" applyFont="1" applyBorder="1" applyAlignment="1" applyProtection="1">
      <alignment horizontal="center" vertical="center"/>
      <protection hidden="1"/>
    </xf>
    <xf numFmtId="182" fontId="11" fillId="0" borderId="40" xfId="0" applyNumberFormat="1" applyFont="1" applyBorder="1" applyAlignment="1" applyProtection="1">
      <alignment horizontal="center" vertical="center"/>
      <protection hidden="1"/>
    </xf>
    <xf numFmtId="177" fontId="11" fillId="0" borderId="40" xfId="0" applyNumberFormat="1" applyFont="1" applyBorder="1" applyAlignment="1" applyProtection="1">
      <alignment horizontal="center" vertical="center"/>
      <protection hidden="1"/>
    </xf>
    <xf numFmtId="180" fontId="10" fillId="0" borderId="41" xfId="0" applyNumberFormat="1" applyFont="1" applyBorder="1" applyAlignment="1" applyProtection="1">
      <alignment horizontal="center" vertical="center"/>
      <protection hidden="1"/>
    </xf>
    <xf numFmtId="180" fontId="10" fillId="0" borderId="42" xfId="0" applyNumberFormat="1" applyFont="1" applyBorder="1" applyAlignment="1" applyProtection="1">
      <alignment horizontal="center" vertical="center"/>
      <protection hidden="1"/>
    </xf>
    <xf numFmtId="181" fontId="8" fillId="0" borderId="39" xfId="0" applyNumberFormat="1" applyFont="1" applyBorder="1" applyAlignment="1" applyProtection="1">
      <alignment horizontal="center" vertical="center"/>
      <protection locked="0"/>
    </xf>
    <xf numFmtId="181" fontId="8" fillId="0" borderId="42" xfId="0" applyNumberFormat="1" applyFont="1" applyBorder="1" applyAlignment="1" applyProtection="1">
      <alignment horizontal="center" vertical="center"/>
      <protection locked="0"/>
    </xf>
    <xf numFmtId="183" fontId="8" fillId="0" borderId="26" xfId="0" applyNumberFormat="1" applyFont="1" applyBorder="1" applyAlignment="1" applyProtection="1">
      <alignment horizontal="center" vertical="center"/>
      <protection locked="0"/>
    </xf>
    <xf numFmtId="183" fontId="8" fillId="0" borderId="27" xfId="0" applyNumberFormat="1" applyFont="1" applyBorder="1" applyAlignment="1" applyProtection="1">
      <alignment horizontal="center" vertical="center"/>
      <protection locked="0"/>
    </xf>
    <xf numFmtId="183" fontId="8" fillId="0" borderId="39" xfId="0" applyNumberFormat="1" applyFont="1" applyBorder="1" applyAlignment="1" applyProtection="1">
      <alignment horizontal="center" vertical="center"/>
      <protection locked="0"/>
    </xf>
    <xf numFmtId="183" fontId="8" fillId="0" borderId="42" xfId="0" applyNumberFormat="1" applyFont="1" applyBorder="1" applyAlignment="1" applyProtection="1">
      <alignment horizontal="center" vertical="center"/>
      <protection locked="0"/>
    </xf>
    <xf numFmtId="178" fontId="8" fillId="0" borderId="20" xfId="0" applyNumberFormat="1" applyFont="1" applyBorder="1" applyAlignment="1" applyProtection="1">
      <alignment horizontal="center" vertical="center"/>
      <protection locked="0"/>
    </xf>
    <xf numFmtId="178" fontId="8" fillId="0" borderId="39" xfId="0" applyNumberFormat="1" applyFont="1" applyBorder="1" applyAlignment="1" applyProtection="1">
      <alignment horizontal="center" vertical="center"/>
      <protection locked="0"/>
    </xf>
    <xf numFmtId="178" fontId="8" fillId="0" borderId="42" xfId="0" applyNumberFormat="1" applyFont="1" applyBorder="1" applyAlignment="1" applyProtection="1">
      <alignment horizontal="center" vertical="center"/>
      <protection locked="0"/>
    </xf>
    <xf numFmtId="181" fontId="8" fillId="0" borderId="43" xfId="0" applyNumberFormat="1" applyFont="1" applyBorder="1" applyAlignment="1" applyProtection="1">
      <alignment horizontal="center" vertical="center"/>
      <protection locked="0"/>
    </xf>
    <xf numFmtId="181" fontId="8" fillId="0" borderId="38" xfId="0" applyNumberFormat="1" applyFont="1" applyBorder="1" applyAlignment="1" applyProtection="1">
      <alignment horizontal="center" vertical="center"/>
      <protection locked="0"/>
    </xf>
    <xf numFmtId="177" fontId="8" fillId="0" borderId="27" xfId="0" applyNumberFormat="1" applyFont="1" applyBorder="1" applyAlignment="1" applyProtection="1">
      <alignment horizontal="center" vertical="center"/>
      <protection locked="0"/>
    </xf>
    <xf numFmtId="177" fontId="8" fillId="0" borderId="26" xfId="0" applyNumberFormat="1" applyFont="1" applyBorder="1" applyAlignment="1" applyProtection="1">
      <alignment horizontal="center" vertical="center"/>
      <protection locked="0"/>
    </xf>
    <xf numFmtId="0" fontId="8" fillId="0" borderId="37" xfId="0" applyFont="1" applyBorder="1" applyAlignment="1" applyProtection="1">
      <alignment horizontal="center" vertical="center"/>
      <protection locked="0"/>
    </xf>
    <xf numFmtId="0" fontId="8" fillId="0" borderId="27" xfId="0" applyFont="1" applyBorder="1" applyAlignment="1" applyProtection="1">
      <alignment horizontal="center" vertical="center"/>
      <protection locked="0"/>
    </xf>
    <xf numFmtId="181" fontId="8" fillId="0" borderId="44" xfId="0" applyNumberFormat="1" applyFont="1" applyBorder="1" applyAlignment="1" applyProtection="1">
      <alignment horizontal="center" vertical="center"/>
      <protection locked="0"/>
    </xf>
    <xf numFmtId="181" fontId="8" fillId="0" borderId="41" xfId="0" applyNumberFormat="1" applyFont="1" applyBorder="1" applyAlignment="1" applyProtection="1">
      <alignment horizontal="center" vertical="center"/>
      <protection locked="0"/>
    </xf>
    <xf numFmtId="177" fontId="8" fillId="0" borderId="42" xfId="0" applyNumberFormat="1" applyFont="1" applyBorder="1" applyAlignment="1" applyProtection="1">
      <alignment horizontal="center" vertical="center"/>
      <protection locked="0"/>
    </xf>
    <xf numFmtId="177" fontId="8" fillId="0" borderId="39" xfId="0" applyNumberFormat="1" applyFont="1" applyBorder="1" applyAlignment="1" applyProtection="1">
      <alignment horizontal="center" vertical="center"/>
      <protection locked="0"/>
    </xf>
    <xf numFmtId="0" fontId="8" fillId="0" borderId="40" xfId="0" applyFont="1" applyBorder="1" applyAlignment="1" applyProtection="1">
      <alignment horizontal="center" vertical="center"/>
      <protection locked="0"/>
    </xf>
    <xf numFmtId="0" fontId="8" fillId="0" borderId="42" xfId="0" applyFont="1" applyBorder="1" applyAlignment="1" applyProtection="1">
      <alignment horizontal="center" vertical="center"/>
      <protection locked="0"/>
    </xf>
    <xf numFmtId="181" fontId="8" fillId="0" borderId="36" xfId="0" applyNumberFormat="1" applyFont="1" applyBorder="1" applyAlignment="1" applyProtection="1">
      <alignment horizontal="center" vertical="center"/>
      <protection locked="0"/>
    </xf>
    <xf numFmtId="181" fontId="8" fillId="0" borderId="12" xfId="0" applyNumberFormat="1" applyFont="1" applyBorder="1" applyAlignment="1" applyProtection="1">
      <alignment horizontal="center" vertical="center"/>
      <protection locked="0"/>
    </xf>
    <xf numFmtId="181" fontId="8" fillId="0" borderId="13" xfId="0" applyNumberFormat="1" applyFont="1" applyBorder="1" applyAlignment="1" applyProtection="1">
      <alignment horizontal="center" vertical="center"/>
      <protection locked="0"/>
    </xf>
    <xf numFmtId="181" fontId="8" fillId="0" borderId="14" xfId="0" applyNumberFormat="1" applyFont="1" applyBorder="1" applyAlignment="1" applyProtection="1">
      <alignment horizontal="center" vertical="center"/>
      <protection locked="0"/>
    </xf>
    <xf numFmtId="0" fontId="11" fillId="0" borderId="33" xfId="0" applyFont="1" applyFill="1" applyBorder="1" applyAlignment="1" applyProtection="1">
      <alignment horizontal="center" vertical="center"/>
      <protection locked="0"/>
    </xf>
    <xf numFmtId="0" fontId="11" fillId="0" borderId="28" xfId="0" applyFont="1" applyFill="1" applyBorder="1" applyAlignment="1" applyProtection="1">
      <alignment horizontal="center" vertical="center"/>
      <protection locked="0"/>
    </xf>
    <xf numFmtId="0" fontId="11" fillId="0" borderId="31" xfId="0" applyFont="1" applyFill="1" applyBorder="1" applyAlignment="1" applyProtection="1">
      <alignment horizontal="center" vertical="center"/>
      <protection locked="0"/>
    </xf>
    <xf numFmtId="0" fontId="12" fillId="0" borderId="46" xfId="0" applyFont="1" applyBorder="1" applyAlignment="1" applyProtection="1">
      <alignment horizontal="center" vertical="center"/>
      <protection hidden="1"/>
    </xf>
    <xf numFmtId="0" fontId="12" fillId="0" borderId="24" xfId="0" applyFont="1" applyBorder="1" applyAlignment="1" applyProtection="1">
      <alignment horizontal="center" vertical="center"/>
      <protection hidden="1"/>
    </xf>
    <xf numFmtId="0" fontId="5" fillId="0" borderId="2" xfId="0" applyFont="1" applyFill="1" applyBorder="1" applyAlignment="1" applyProtection="1">
      <alignment horizontal="center" vertical="center"/>
      <protection hidden="1"/>
    </xf>
    <xf numFmtId="0" fontId="5" fillId="0" borderId="6" xfId="0" applyFont="1" applyFill="1" applyBorder="1" applyAlignment="1" applyProtection="1">
      <alignment horizontal="center" vertical="center"/>
      <protection hidden="1"/>
    </xf>
    <xf numFmtId="0" fontId="5" fillId="0" borderId="7" xfId="0" applyFont="1" applyFill="1" applyBorder="1" applyAlignment="1" applyProtection="1">
      <alignment horizontal="center" vertical="center"/>
      <protection hidden="1"/>
    </xf>
    <xf numFmtId="0" fontId="11" fillId="0" borderId="43" xfId="0" applyFont="1" applyFill="1" applyBorder="1" applyAlignment="1" applyProtection="1">
      <alignment horizontal="center" vertical="center"/>
      <protection hidden="1"/>
    </xf>
    <xf numFmtId="0" fontId="11" fillId="0" borderId="37" xfId="0" applyFont="1" applyFill="1" applyBorder="1" applyAlignment="1" applyProtection="1">
      <alignment horizontal="center" vertical="center"/>
      <protection hidden="1"/>
    </xf>
    <xf numFmtId="0" fontId="11" fillId="0" borderId="37" xfId="0" applyFont="1" applyBorder="1" applyAlignment="1" applyProtection="1">
      <alignment horizontal="center" vertical="center"/>
      <protection hidden="1"/>
    </xf>
    <xf numFmtId="184" fontId="11" fillId="0" borderId="37" xfId="0" applyNumberFormat="1" applyFont="1" applyFill="1" applyBorder="1" applyAlignment="1" applyProtection="1">
      <alignment horizontal="center" vertical="center"/>
      <protection hidden="1"/>
    </xf>
    <xf numFmtId="185" fontId="11" fillId="0" borderId="37" xfId="0" applyNumberFormat="1" applyFont="1" applyFill="1" applyBorder="1" applyAlignment="1" applyProtection="1">
      <alignment horizontal="center" vertical="center"/>
      <protection hidden="1"/>
    </xf>
    <xf numFmtId="0" fontId="11" fillId="0" borderId="38" xfId="0" applyFont="1" applyFill="1" applyBorder="1" applyAlignment="1" applyProtection="1">
      <alignment horizontal="center" vertical="center"/>
      <protection hidden="1"/>
    </xf>
    <xf numFmtId="0" fontId="11" fillId="0" borderId="15" xfId="0" applyFont="1" applyFill="1" applyBorder="1" applyAlignment="1" applyProtection="1">
      <alignment horizontal="center" vertical="center"/>
      <protection hidden="1"/>
    </xf>
    <xf numFmtId="0" fontId="11" fillId="0" borderId="16" xfId="0" applyFont="1" applyFill="1" applyBorder="1" applyAlignment="1" applyProtection="1">
      <alignment horizontal="center" vertical="center"/>
      <protection hidden="1"/>
    </xf>
    <xf numFmtId="0" fontId="11" fillId="0" borderId="16" xfId="0" applyFont="1" applyBorder="1" applyAlignment="1" applyProtection="1">
      <alignment horizontal="center" vertical="center"/>
      <protection hidden="1"/>
    </xf>
    <xf numFmtId="184" fontId="11" fillId="0" borderId="16" xfId="0" applyNumberFormat="1" applyFont="1" applyFill="1" applyBorder="1" applyAlignment="1" applyProtection="1">
      <alignment horizontal="center" vertical="center"/>
      <protection hidden="1"/>
    </xf>
    <xf numFmtId="185" fontId="11" fillId="0" borderId="16" xfId="0" applyNumberFormat="1" applyFont="1" applyFill="1" applyBorder="1" applyAlignment="1" applyProtection="1">
      <alignment horizontal="center" vertical="center"/>
      <protection hidden="1"/>
    </xf>
    <xf numFmtId="0" fontId="11" fillId="0" borderId="17" xfId="0" applyFont="1" applyFill="1" applyBorder="1" applyAlignment="1" applyProtection="1">
      <alignment horizontal="center" vertical="center"/>
      <protection hidden="1"/>
    </xf>
    <xf numFmtId="0" fontId="11" fillId="0" borderId="44" xfId="0" applyFont="1" applyFill="1" applyBorder="1" applyAlignment="1" applyProtection="1">
      <alignment horizontal="center" vertical="center"/>
      <protection hidden="1"/>
    </xf>
    <xf numFmtId="0" fontId="11" fillId="0" borderId="40" xfId="0" applyFont="1" applyFill="1" applyBorder="1" applyAlignment="1" applyProtection="1">
      <alignment horizontal="center" vertical="center"/>
      <protection hidden="1"/>
    </xf>
    <xf numFmtId="0" fontId="11" fillId="0" borderId="40" xfId="0" applyFont="1" applyBorder="1" applyAlignment="1" applyProtection="1">
      <alignment horizontal="center" vertical="center"/>
      <protection hidden="1"/>
    </xf>
    <xf numFmtId="184" fontId="11" fillId="0" borderId="40" xfId="0" applyNumberFormat="1" applyFont="1" applyFill="1" applyBorder="1" applyAlignment="1" applyProtection="1">
      <alignment horizontal="center" vertical="center"/>
      <protection hidden="1"/>
    </xf>
    <xf numFmtId="185" fontId="11" fillId="0" borderId="40" xfId="0" applyNumberFormat="1" applyFont="1" applyFill="1" applyBorder="1" applyAlignment="1" applyProtection="1">
      <alignment horizontal="center" vertical="center"/>
      <protection hidden="1"/>
    </xf>
    <xf numFmtId="0" fontId="11" fillId="0" borderId="41" xfId="0" applyFont="1" applyFill="1" applyBorder="1" applyAlignment="1" applyProtection="1">
      <alignment horizontal="center" vertical="center"/>
      <protection hidden="1"/>
    </xf>
    <xf numFmtId="0" fontId="12" fillId="0" borderId="47" xfId="0" applyFont="1" applyBorder="1" applyAlignment="1" applyProtection="1">
      <alignment horizontal="center" vertical="center"/>
      <protection hidden="1"/>
    </xf>
    <xf numFmtId="0" fontId="12" fillId="0" borderId="31" xfId="0" applyFont="1" applyFill="1" applyBorder="1" applyAlignment="1" applyProtection="1">
      <alignment horizontal="center" vertical="center"/>
      <protection hidden="1"/>
    </xf>
    <xf numFmtId="0" fontId="12" fillId="0" borderId="48" xfId="0" applyFont="1" applyFill="1" applyBorder="1" applyAlignment="1" applyProtection="1">
      <alignment horizontal="center" vertical="center"/>
      <protection hidden="1"/>
    </xf>
    <xf numFmtId="0" fontId="12" fillId="0" borderId="49" xfId="0" applyFont="1" applyBorder="1" applyAlignment="1" applyProtection="1">
      <alignment horizontal="center" vertical="center"/>
      <protection hidden="1"/>
    </xf>
    <xf numFmtId="0" fontId="12" fillId="0" borderId="50" xfId="0" applyFont="1" applyBorder="1" applyAlignment="1" applyProtection="1">
      <alignment horizontal="center" vertical="center"/>
      <protection hidden="1"/>
    </xf>
    <xf numFmtId="0" fontId="14" fillId="0" borderId="22" xfId="0" applyFont="1" applyBorder="1" applyAlignment="1" applyProtection="1">
      <alignment horizontal="center" vertical="center"/>
      <protection hidden="1"/>
    </xf>
    <xf numFmtId="0" fontId="14" fillId="0" borderId="47" xfId="0" applyFont="1" applyBorder="1" applyAlignment="1" applyProtection="1">
      <alignment horizontal="center" vertical="center"/>
      <protection hidden="1"/>
    </xf>
    <xf numFmtId="0" fontId="14" fillId="0" borderId="49" xfId="0" applyFont="1" applyBorder="1" applyAlignment="1" applyProtection="1">
      <alignment horizontal="center" vertical="center"/>
      <protection hidden="1"/>
    </xf>
    <xf numFmtId="0" fontId="5" fillId="5" borderId="34" xfId="0" applyFont="1" applyFill="1" applyBorder="1" applyAlignment="1" applyProtection="1">
      <alignment horizontal="center" vertical="center"/>
    </xf>
    <xf numFmtId="0" fontId="7" fillId="0" borderId="32" xfId="0" applyFont="1" applyBorder="1" applyAlignment="1" applyProtection="1">
      <alignment horizontal="center" vertical="center" wrapText="1"/>
    </xf>
    <xf numFmtId="0" fontId="7" fillId="0" borderId="35" xfId="0" applyFont="1" applyBorder="1" applyAlignment="1" applyProtection="1">
      <alignment horizontal="center" vertical="center" wrapText="1"/>
    </xf>
    <xf numFmtId="176" fontId="7" fillId="0" borderId="35" xfId="0" applyNumberFormat="1" applyFont="1" applyBorder="1" applyAlignment="1" applyProtection="1">
      <alignment horizontal="center" vertical="center"/>
    </xf>
    <xf numFmtId="176" fontId="7" fillId="0" borderId="35" xfId="0" applyNumberFormat="1" applyFont="1" applyBorder="1" applyAlignment="1" applyProtection="1">
      <alignment horizontal="center" vertical="center" wrapText="1"/>
    </xf>
    <xf numFmtId="176" fontId="9" fillId="3" borderId="4" xfId="0" applyNumberFormat="1" applyFont="1" applyFill="1" applyBorder="1" applyAlignment="1" applyProtection="1">
      <alignment horizontal="center" vertical="center"/>
    </xf>
    <xf numFmtId="176" fontId="9" fillId="3" borderId="6" xfId="0" applyNumberFormat="1" applyFont="1" applyFill="1" applyBorder="1" applyAlignment="1" applyProtection="1">
      <alignment horizontal="center" vertical="center"/>
    </xf>
    <xf numFmtId="177" fontId="7" fillId="0" borderId="35" xfId="0" applyNumberFormat="1" applyFont="1" applyBorder="1" applyAlignment="1" applyProtection="1">
      <alignment horizontal="center" vertical="center" wrapText="1"/>
    </xf>
    <xf numFmtId="177" fontId="7" fillId="0" borderId="25" xfId="0" applyNumberFormat="1" applyFont="1" applyBorder="1" applyAlignment="1" applyProtection="1">
      <alignment horizontal="center" vertical="center" wrapText="1"/>
    </xf>
    <xf numFmtId="177" fontId="9" fillId="4" borderId="6" xfId="0" applyNumberFormat="1" applyFont="1" applyFill="1" applyBorder="1" applyAlignment="1" applyProtection="1">
      <alignment horizontal="center" vertical="center"/>
    </xf>
    <xf numFmtId="177" fontId="9" fillId="4" borderId="3" xfId="0" applyNumberFormat="1" applyFont="1" applyFill="1" applyBorder="1" applyAlignment="1" applyProtection="1">
      <alignment horizontal="center" vertical="center"/>
    </xf>
    <xf numFmtId="177" fontId="7" fillId="0" borderId="4" xfId="0" applyNumberFormat="1" applyFont="1" applyBorder="1" applyAlignment="1" applyProtection="1">
      <alignment horizontal="center" vertical="center" wrapText="1"/>
    </xf>
    <xf numFmtId="0" fontId="7" fillId="0" borderId="6" xfId="0" applyFont="1" applyBorder="1" applyAlignment="1" applyProtection="1">
      <alignment horizontal="center" vertical="center" wrapText="1"/>
    </xf>
    <xf numFmtId="0" fontId="7" fillId="0" borderId="6" xfId="0" applyFont="1" applyBorder="1" applyAlignment="1" applyProtection="1">
      <alignment horizontal="center" vertical="center"/>
    </xf>
    <xf numFmtId="0" fontId="7" fillId="0" borderId="3" xfId="0" applyFont="1" applyBorder="1" applyAlignment="1" applyProtection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</xf>
    <xf numFmtId="178" fontId="5" fillId="2" borderId="3" xfId="0" applyNumberFormat="1" applyFont="1" applyFill="1" applyBorder="1" applyAlignment="1" applyProtection="1">
      <alignment horizontal="center" vertical="center"/>
    </xf>
    <xf numFmtId="178" fontId="5" fillId="2" borderId="4" xfId="0" applyNumberFormat="1" applyFont="1" applyFill="1" applyBorder="1" applyAlignment="1" applyProtection="1">
      <alignment horizontal="center" vertical="center"/>
    </xf>
    <xf numFmtId="178" fontId="5" fillId="2" borderId="25" xfId="0" applyNumberFormat="1" applyFont="1" applyFill="1" applyBorder="1" applyAlignment="1" applyProtection="1">
      <alignment horizontal="center" vertical="center"/>
    </xf>
    <xf numFmtId="178" fontId="5" fillId="2" borderId="45" xfId="0" applyNumberFormat="1" applyFont="1" applyFill="1" applyBorder="1" applyAlignment="1" applyProtection="1">
      <alignment horizontal="center" vertical="center"/>
    </xf>
    <xf numFmtId="177" fontId="5" fillId="2" borderId="3" xfId="0" applyNumberFormat="1" applyFont="1" applyFill="1" applyBorder="1" applyAlignment="1" applyProtection="1">
      <alignment horizontal="center" vertical="center"/>
    </xf>
    <xf numFmtId="177" fontId="5" fillId="2" borderId="39" xfId="0" applyNumberFormat="1" applyFont="1" applyFill="1" applyBorder="1" applyAlignment="1" applyProtection="1">
      <alignment horizontal="center" vertical="center"/>
    </xf>
    <xf numFmtId="0" fontId="5" fillId="2" borderId="40" xfId="0" applyFont="1" applyFill="1" applyBorder="1" applyAlignment="1" applyProtection="1">
      <alignment horizontal="center" vertical="center"/>
    </xf>
    <xf numFmtId="0" fontId="5" fillId="2" borderId="42" xfId="0" applyFont="1" applyFill="1" applyBorder="1" applyAlignment="1" applyProtection="1">
      <alignment horizontal="center" vertical="center"/>
    </xf>
    <xf numFmtId="14" fontId="5" fillId="2" borderId="18" xfId="0" applyNumberFormat="1" applyFont="1" applyFill="1" applyBorder="1" applyAlignment="1" applyProtection="1">
      <alignment horizontal="center" vertical="center"/>
    </xf>
    <xf numFmtId="178" fontId="7" fillId="0" borderId="18" xfId="0" applyNumberFormat="1" applyFont="1" applyBorder="1" applyAlignment="1" applyProtection="1">
      <alignment horizontal="center" vertical="center"/>
    </xf>
    <xf numFmtId="0" fontId="8" fillId="0" borderId="46" xfId="0" applyFont="1" applyBorder="1" applyAlignment="1" applyProtection="1">
      <alignment horizontal="center"/>
      <protection hidden="1"/>
    </xf>
    <xf numFmtId="0" fontId="16" fillId="0" borderId="0" xfId="0" applyFont="1">
      <alignment vertical="center"/>
    </xf>
    <xf numFmtId="0" fontId="0" fillId="0" borderId="51" xfId="0" applyBorder="1" applyAlignment="1">
      <alignment horizontal="center" vertical="center"/>
    </xf>
    <xf numFmtId="0" fontId="17" fillId="0" borderId="51" xfId="0" applyFont="1" applyBorder="1" applyAlignment="1">
      <alignment horizontal="center" vertical="center"/>
    </xf>
    <xf numFmtId="0" fontId="5" fillId="6" borderId="18" xfId="0" applyFont="1" applyFill="1" applyBorder="1" applyAlignment="1" applyProtection="1">
      <alignment horizontal="center" vertical="center"/>
    </xf>
    <xf numFmtId="0" fontId="5" fillId="6" borderId="5" xfId="0" applyFont="1" applyFill="1" applyBorder="1" applyAlignment="1" applyProtection="1">
      <alignment horizontal="center" vertical="center"/>
    </xf>
    <xf numFmtId="0" fontId="5" fillId="6" borderId="21" xfId="0" applyFont="1" applyFill="1" applyBorder="1" applyAlignment="1" applyProtection="1">
      <alignment horizontal="center" vertical="center"/>
    </xf>
    <xf numFmtId="177" fontId="7" fillId="0" borderId="18" xfId="0" applyNumberFormat="1" applyFont="1" applyBorder="1" applyAlignment="1" applyProtection="1">
      <alignment horizontal="center" vertical="center"/>
    </xf>
    <xf numFmtId="177" fontId="7" fillId="0" borderId="5" xfId="0" applyNumberFormat="1" applyFont="1" applyBorder="1" applyAlignment="1" applyProtection="1">
      <alignment horizontal="center" vertical="center"/>
    </xf>
    <xf numFmtId="178" fontId="7" fillId="0" borderId="5" xfId="0" applyNumberFormat="1" applyFont="1" applyBorder="1" applyAlignment="1" applyProtection="1">
      <alignment horizontal="center" vertical="center"/>
    </xf>
    <xf numFmtId="178" fontId="7" fillId="0" borderId="21" xfId="0" applyNumberFormat="1" applyFont="1" applyBorder="1" applyAlignment="1" applyProtection="1">
      <alignment horizontal="center" vertical="center"/>
    </xf>
    <xf numFmtId="178" fontId="7" fillId="0" borderId="18" xfId="0" applyNumberFormat="1" applyFont="1" applyBorder="1" applyAlignment="1" applyProtection="1">
      <alignment horizontal="center" vertical="center"/>
    </xf>
    <xf numFmtId="178" fontId="7" fillId="0" borderId="23" xfId="0" applyNumberFormat="1" applyFont="1" applyBorder="1" applyAlignment="1" applyProtection="1">
      <alignment horizontal="center" vertical="center"/>
    </xf>
    <xf numFmtId="178" fontId="7" fillId="0" borderId="24" xfId="0" applyNumberFormat="1" applyFont="1" applyBorder="1" applyAlignment="1" applyProtection="1">
      <alignment horizontal="center" vertical="center"/>
    </xf>
    <xf numFmtId="0" fontId="8" fillId="0" borderId="18" xfId="0" applyFont="1" applyBorder="1" applyAlignment="1" applyProtection="1">
      <alignment horizontal="center"/>
      <protection locked="0"/>
    </xf>
    <xf numFmtId="0" fontId="8" fillId="0" borderId="5" xfId="0" applyFont="1" applyBorder="1" applyAlignment="1" applyProtection="1">
      <alignment horizontal="center"/>
      <protection locked="0"/>
    </xf>
    <xf numFmtId="0" fontId="8" fillId="0" borderId="21" xfId="0" applyFont="1" applyBorder="1" applyAlignment="1" applyProtection="1">
      <alignment horizontal="center"/>
      <protection locked="0"/>
    </xf>
    <xf numFmtId="181" fontId="5" fillId="2" borderId="32" xfId="0" applyNumberFormat="1" applyFont="1" applyFill="1" applyBorder="1" applyAlignment="1" applyProtection="1">
      <alignment horizontal="center" vertical="center"/>
    </xf>
    <xf numFmtId="181" fontId="8" fillId="0" borderId="8" xfId="0" applyNumberFormat="1" applyFont="1" applyBorder="1" applyAlignment="1" applyProtection="1">
      <alignment horizontal="center" vertical="center"/>
      <protection locked="0"/>
    </xf>
    <xf numFmtId="181" fontId="8" fillId="0" borderId="9" xfId="0" applyNumberFormat="1" applyFont="1" applyBorder="1" applyAlignment="1" applyProtection="1">
      <alignment horizontal="center" vertical="center"/>
      <protection locked="0"/>
    </xf>
    <xf numFmtId="181" fontId="8" fillId="0" borderId="10" xfId="0" applyNumberFormat="1" applyFont="1" applyBorder="1" applyAlignment="1" applyProtection="1">
      <alignment horizontal="center" vertical="center"/>
      <protection locked="0"/>
    </xf>
    <xf numFmtId="181" fontId="8" fillId="0" borderId="11" xfId="0" applyNumberFormat="1" applyFont="1" applyBorder="1" applyAlignment="1" applyProtection="1">
      <alignment horizontal="center" vertical="center"/>
      <protection locked="0"/>
    </xf>
  </cellXfs>
  <cellStyles count="2">
    <cellStyle name="パーセント" xfId="1" builtinId="5"/>
    <cellStyle name="標準" xfId="0" builtinId="0"/>
  </cellStyles>
  <dxfs count="14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Date!$B$2</c:f>
              <c:strCache>
                <c:ptCount val="1"/>
                <c:pt idx="0">
                  <c:v>Kt/Vsp</c:v>
                </c:pt>
              </c:strCache>
            </c:strRef>
          </c:tx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Date!$A$3:$A$26</c:f>
              <c:numCache>
                <c:formatCode>yyyy/m/d;@</c:formatCode>
                <c:ptCount val="24"/>
              </c:numCache>
            </c:numRef>
          </c:cat>
          <c:val>
            <c:numRef>
              <c:f>Date!$B$3:$B$26</c:f>
              <c:numCache>
                <c:formatCode>0.00_ ;[Red]\-0.00\ 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262213240"/>
        <c:axId val="294213784"/>
      </c:lineChart>
      <c:lineChart>
        <c:grouping val="standard"/>
        <c:varyColors val="0"/>
        <c:ser>
          <c:idx val="1"/>
          <c:order val="1"/>
          <c:tx>
            <c:v>下限値</c:v>
          </c:tx>
          <c:marker>
            <c:symbol val="none"/>
          </c:marker>
          <c:cat>
            <c:numRef>
              <c:f>Date!$A$3:$A$26</c:f>
              <c:numCache>
                <c:formatCode>yyyy/m/d;@</c:formatCode>
                <c:ptCount val="24"/>
              </c:numCache>
            </c:numRef>
          </c:cat>
          <c:val>
            <c:numRef>
              <c:f>KtVsp!$O$3:$O$38</c:f>
              <c:numCache>
                <c:formatCode>General</c:formatCode>
                <c:ptCount val="36"/>
                <c:pt idx="0">
                  <c:v>1.4</c:v>
                </c:pt>
                <c:pt idx="1">
                  <c:v>1.4</c:v>
                </c:pt>
                <c:pt idx="2">
                  <c:v>1.4</c:v>
                </c:pt>
                <c:pt idx="3">
                  <c:v>1.4</c:v>
                </c:pt>
                <c:pt idx="4">
                  <c:v>1.4</c:v>
                </c:pt>
                <c:pt idx="5">
                  <c:v>1.4</c:v>
                </c:pt>
                <c:pt idx="6">
                  <c:v>1.4</c:v>
                </c:pt>
                <c:pt idx="7">
                  <c:v>1.4</c:v>
                </c:pt>
                <c:pt idx="8">
                  <c:v>1.4</c:v>
                </c:pt>
                <c:pt idx="9">
                  <c:v>1.4</c:v>
                </c:pt>
                <c:pt idx="10">
                  <c:v>1.4</c:v>
                </c:pt>
                <c:pt idx="11">
                  <c:v>1.4</c:v>
                </c:pt>
                <c:pt idx="12">
                  <c:v>1.4</c:v>
                </c:pt>
                <c:pt idx="13">
                  <c:v>1.4</c:v>
                </c:pt>
                <c:pt idx="14">
                  <c:v>1.4</c:v>
                </c:pt>
                <c:pt idx="15">
                  <c:v>1.4</c:v>
                </c:pt>
                <c:pt idx="16">
                  <c:v>1.4</c:v>
                </c:pt>
                <c:pt idx="17">
                  <c:v>1.4</c:v>
                </c:pt>
                <c:pt idx="18">
                  <c:v>1.4</c:v>
                </c:pt>
                <c:pt idx="19">
                  <c:v>1.4</c:v>
                </c:pt>
                <c:pt idx="20">
                  <c:v>1.4</c:v>
                </c:pt>
                <c:pt idx="21">
                  <c:v>1.4</c:v>
                </c:pt>
                <c:pt idx="22">
                  <c:v>1.4</c:v>
                </c:pt>
                <c:pt idx="23">
                  <c:v>1.4</c:v>
                </c:pt>
                <c:pt idx="24">
                  <c:v>1.4</c:v>
                </c:pt>
                <c:pt idx="25">
                  <c:v>1.4</c:v>
                </c:pt>
                <c:pt idx="26">
                  <c:v>1.4</c:v>
                </c:pt>
                <c:pt idx="27">
                  <c:v>1.4</c:v>
                </c:pt>
                <c:pt idx="28">
                  <c:v>1.4</c:v>
                </c:pt>
                <c:pt idx="29">
                  <c:v>1.4</c:v>
                </c:pt>
                <c:pt idx="30">
                  <c:v>1.4</c:v>
                </c:pt>
                <c:pt idx="31">
                  <c:v>1.4</c:v>
                </c:pt>
                <c:pt idx="32">
                  <c:v>1.4</c:v>
                </c:pt>
                <c:pt idx="33">
                  <c:v>1.4</c:v>
                </c:pt>
                <c:pt idx="34">
                  <c:v>1.4</c:v>
                </c:pt>
                <c:pt idx="35">
                  <c:v>1.4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4214568"/>
        <c:axId val="294214176"/>
      </c:lineChart>
      <c:catAx>
        <c:axId val="262213240"/>
        <c:scaling>
          <c:orientation val="minMax"/>
        </c:scaling>
        <c:delete val="0"/>
        <c:axPos val="b"/>
        <c:numFmt formatCode="yyyy/m/d;@" sourceLinked="1"/>
        <c:majorTickMark val="none"/>
        <c:minorTickMark val="none"/>
        <c:tickLblPos val="nextTo"/>
        <c:crossAx val="294213784"/>
        <c:crosses val="autoZero"/>
        <c:auto val="1"/>
        <c:lblAlgn val="ctr"/>
        <c:lblOffset val="100"/>
        <c:noMultiLvlLbl val="0"/>
      </c:catAx>
      <c:valAx>
        <c:axId val="294213784"/>
        <c:scaling>
          <c:orientation val="minMax"/>
        </c:scaling>
        <c:delete val="1"/>
        <c:axPos val="l"/>
        <c:numFmt formatCode="0.00_ ;[Red]\-0.00\ " sourceLinked="1"/>
        <c:majorTickMark val="none"/>
        <c:minorTickMark val="none"/>
        <c:tickLblPos val="none"/>
        <c:crossAx val="262213240"/>
        <c:crosses val="autoZero"/>
        <c:crossBetween val="between"/>
      </c:valAx>
      <c:valAx>
        <c:axId val="294214176"/>
        <c:scaling>
          <c:orientation val="minMax"/>
        </c:scaling>
        <c:delete val="0"/>
        <c:axPos val="r"/>
        <c:majorGridlines/>
        <c:numFmt formatCode="General" sourceLinked="1"/>
        <c:majorTickMark val="out"/>
        <c:minorTickMark val="none"/>
        <c:tickLblPos val="nextTo"/>
        <c:crossAx val="294214568"/>
        <c:crosses val="max"/>
        <c:crossBetween val="between"/>
      </c:valAx>
      <c:catAx>
        <c:axId val="294214568"/>
        <c:scaling>
          <c:orientation val="minMax"/>
        </c:scaling>
        <c:delete val="1"/>
        <c:axPos val="b"/>
        <c:numFmt formatCode="yyyy/m/d;@" sourceLinked="1"/>
        <c:majorTickMark val="out"/>
        <c:minorTickMark val="none"/>
        <c:tickLblPos val="none"/>
        <c:crossAx val="294214176"/>
        <c:crosses val="autoZero"/>
        <c:auto val="1"/>
        <c:lblAlgn val="ctr"/>
        <c:lblOffset val="100"/>
        <c:noMultiLvlLbl val="0"/>
      </c:catAx>
    </c:plotArea>
    <c:legend>
      <c:legendPos val="t"/>
      <c:overlay val="0"/>
    </c:legend>
    <c:plotVisOnly val="1"/>
    <c:dispBlanksAs val="gap"/>
    <c:showDLblsOverMax val="0"/>
  </c:chart>
  <c:printSettings>
    <c:headerFooter/>
    <c:pageMargins b="0.75000000000000111" l="0.70000000000000062" r="0.70000000000000062" t="0.75000000000000111" header="0.30000000000000032" footer="0.30000000000000032"/>
    <c:pageSetup paperSize="9" orientation="landscape" horizontalDpi="0" verticalDpi="0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Date!$M$2</c:f>
              <c:strCache>
                <c:ptCount val="1"/>
                <c:pt idx="0">
                  <c:v>％Cr</c:v>
                </c:pt>
              </c:strCache>
            </c:strRef>
          </c:tx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Date!$A$3:$A$26</c:f>
              <c:numCache>
                <c:formatCode>yyyy/m/d;@</c:formatCode>
                <c:ptCount val="24"/>
              </c:numCache>
            </c:numRef>
          </c:cat>
          <c:val>
            <c:numRef>
              <c:f>Date!$M$3:$M$26</c:f>
              <c:numCache>
                <c:formatCode>0.0%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293286120"/>
        <c:axId val="293286512"/>
      </c:lineChart>
      <c:lineChart>
        <c:grouping val="standard"/>
        <c:varyColors val="0"/>
        <c:ser>
          <c:idx val="1"/>
          <c:order val="1"/>
          <c:spPr>
            <a:ln>
              <a:noFill/>
            </a:ln>
          </c:spPr>
          <c:marker>
            <c:symbol val="none"/>
          </c:marker>
          <c:cat>
            <c:numRef>
              <c:f>Date!$A$3:$A$26</c:f>
              <c:numCache>
                <c:formatCode>yyyy/m/d;@</c:formatCode>
                <c:ptCount val="24"/>
              </c:numCache>
            </c:numRef>
          </c:cat>
          <c:val>
            <c:numRef>
              <c:f>Date!$M$3:$M$26</c:f>
              <c:numCache>
                <c:formatCode>0.0%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2532840"/>
        <c:axId val="293286904"/>
      </c:lineChart>
      <c:catAx>
        <c:axId val="293286120"/>
        <c:scaling>
          <c:orientation val="minMax"/>
        </c:scaling>
        <c:delete val="0"/>
        <c:axPos val="b"/>
        <c:numFmt formatCode="yyyy/m/d;@" sourceLinked="1"/>
        <c:majorTickMark val="none"/>
        <c:minorTickMark val="none"/>
        <c:tickLblPos val="nextTo"/>
        <c:crossAx val="293286512"/>
        <c:crosses val="autoZero"/>
        <c:auto val="1"/>
        <c:lblAlgn val="ctr"/>
        <c:lblOffset val="100"/>
        <c:noMultiLvlLbl val="0"/>
      </c:catAx>
      <c:valAx>
        <c:axId val="293286512"/>
        <c:scaling>
          <c:orientation val="minMax"/>
        </c:scaling>
        <c:delete val="1"/>
        <c:axPos val="l"/>
        <c:numFmt formatCode="0.0%" sourceLinked="1"/>
        <c:majorTickMark val="none"/>
        <c:minorTickMark val="none"/>
        <c:tickLblPos val="none"/>
        <c:crossAx val="293286120"/>
        <c:crosses val="autoZero"/>
        <c:crossBetween val="between"/>
      </c:valAx>
      <c:valAx>
        <c:axId val="293286904"/>
        <c:scaling>
          <c:orientation val="minMax"/>
        </c:scaling>
        <c:delete val="0"/>
        <c:axPos val="r"/>
        <c:majorGridlines/>
        <c:numFmt formatCode="0.0%" sourceLinked="1"/>
        <c:majorTickMark val="out"/>
        <c:minorTickMark val="none"/>
        <c:tickLblPos val="nextTo"/>
        <c:crossAx val="292532840"/>
        <c:crosses val="max"/>
        <c:crossBetween val="between"/>
      </c:valAx>
      <c:catAx>
        <c:axId val="292532840"/>
        <c:scaling>
          <c:orientation val="minMax"/>
        </c:scaling>
        <c:delete val="1"/>
        <c:axPos val="b"/>
        <c:numFmt formatCode="yyyy/m/d;@" sourceLinked="1"/>
        <c:majorTickMark val="out"/>
        <c:minorTickMark val="none"/>
        <c:tickLblPos val="none"/>
        <c:crossAx val="293286904"/>
        <c:crosses val="autoZero"/>
        <c:auto val="1"/>
        <c:lblAlgn val="ctr"/>
        <c:lblOffset val="100"/>
        <c:noMultiLvlLbl val="0"/>
      </c:catAx>
    </c:plotArea>
    <c:legend>
      <c:legendPos val="t"/>
      <c:legendEntry>
        <c:idx val="1"/>
        <c:delete val="1"/>
      </c:legendEntry>
      <c:overlay val="0"/>
    </c:legend>
    <c:plotVisOnly val="1"/>
    <c:dispBlanksAs val="gap"/>
    <c:showDLblsOverMax val="0"/>
  </c:chart>
  <c:printSettings>
    <c:headerFooter/>
    <c:pageMargins b="0.75000000000000311" l="0.70000000000000062" r="0.70000000000000062" t="0.75000000000000311" header="0.30000000000000032" footer="0.30000000000000032"/>
    <c:pageSetup paperSize="9" orientation="landscape" horizontalDpi="0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Date!$C$2</c:f>
              <c:strCache>
                <c:ptCount val="1"/>
                <c:pt idx="0">
                  <c:v>Kt/Ve</c:v>
                </c:pt>
              </c:strCache>
            </c:strRef>
          </c:tx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Date!$A$3:$A$26</c:f>
              <c:numCache>
                <c:formatCode>yyyy/m/d;@</c:formatCode>
                <c:ptCount val="24"/>
              </c:numCache>
            </c:numRef>
          </c:cat>
          <c:val>
            <c:numRef>
              <c:f>Date!$C$3:$C$26</c:f>
              <c:numCache>
                <c:formatCode>0.00_ ;[Red]\-0.00\ 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294215744"/>
        <c:axId val="294216136"/>
      </c:lineChart>
      <c:lineChart>
        <c:grouping val="standard"/>
        <c:varyColors val="0"/>
        <c:ser>
          <c:idx val="1"/>
          <c:order val="1"/>
          <c:spPr>
            <a:ln>
              <a:noFill/>
            </a:ln>
          </c:spPr>
          <c:marker>
            <c:symbol val="none"/>
          </c:marker>
          <c:cat>
            <c:numRef>
              <c:f>Date!$A$3:$A$26</c:f>
              <c:numCache>
                <c:formatCode>yyyy/m/d;@</c:formatCode>
                <c:ptCount val="24"/>
              </c:numCache>
            </c:numRef>
          </c:cat>
          <c:val>
            <c:numRef>
              <c:f>Date!$C$3:$C$26</c:f>
              <c:numCache>
                <c:formatCode>0.00_ ;[Red]\-0.00\ 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4216920"/>
        <c:axId val="294216528"/>
      </c:lineChart>
      <c:catAx>
        <c:axId val="294215744"/>
        <c:scaling>
          <c:orientation val="minMax"/>
        </c:scaling>
        <c:delete val="0"/>
        <c:axPos val="b"/>
        <c:numFmt formatCode="yyyy/m/d;@" sourceLinked="1"/>
        <c:majorTickMark val="none"/>
        <c:minorTickMark val="none"/>
        <c:tickLblPos val="nextTo"/>
        <c:crossAx val="294216136"/>
        <c:crosses val="autoZero"/>
        <c:auto val="1"/>
        <c:lblAlgn val="ctr"/>
        <c:lblOffset val="100"/>
        <c:noMultiLvlLbl val="0"/>
      </c:catAx>
      <c:valAx>
        <c:axId val="294216136"/>
        <c:scaling>
          <c:orientation val="minMax"/>
        </c:scaling>
        <c:delete val="1"/>
        <c:axPos val="l"/>
        <c:numFmt formatCode="0.00_ ;[Red]\-0.00\ " sourceLinked="1"/>
        <c:majorTickMark val="none"/>
        <c:minorTickMark val="none"/>
        <c:tickLblPos val="none"/>
        <c:crossAx val="294215744"/>
        <c:crosses val="autoZero"/>
        <c:crossBetween val="between"/>
      </c:valAx>
      <c:valAx>
        <c:axId val="294216528"/>
        <c:scaling>
          <c:orientation val="minMax"/>
        </c:scaling>
        <c:delete val="0"/>
        <c:axPos val="r"/>
        <c:majorGridlines/>
        <c:numFmt formatCode="0.00_ ;[Red]\-0.00\ " sourceLinked="1"/>
        <c:majorTickMark val="out"/>
        <c:minorTickMark val="none"/>
        <c:tickLblPos val="nextTo"/>
        <c:crossAx val="294216920"/>
        <c:crosses val="max"/>
        <c:crossBetween val="between"/>
      </c:valAx>
      <c:catAx>
        <c:axId val="294216920"/>
        <c:scaling>
          <c:orientation val="minMax"/>
        </c:scaling>
        <c:delete val="1"/>
        <c:axPos val="b"/>
        <c:numFmt formatCode="yyyy/m/d;@" sourceLinked="1"/>
        <c:majorTickMark val="out"/>
        <c:minorTickMark val="none"/>
        <c:tickLblPos val="none"/>
        <c:crossAx val="294216528"/>
        <c:crosses val="autoZero"/>
        <c:auto val="1"/>
        <c:lblAlgn val="ctr"/>
        <c:lblOffset val="100"/>
        <c:noMultiLvlLbl val="0"/>
      </c:catAx>
    </c:plotArea>
    <c:legend>
      <c:legendPos val="t"/>
      <c:legendEntry>
        <c:idx val="1"/>
        <c:delete val="1"/>
      </c:legendEntry>
      <c:overlay val="0"/>
    </c:legend>
    <c:plotVisOnly val="1"/>
    <c:dispBlanksAs val="gap"/>
    <c:showDLblsOverMax val="0"/>
  </c:chart>
  <c:printSettings>
    <c:headerFooter/>
    <c:pageMargins b="0.75000000000000133" l="0.70000000000000062" r="0.70000000000000062" t="0.75000000000000133" header="0.30000000000000032" footer="0.30000000000000032"/>
    <c:pageSetup paperSize="9" orientation="landscape" horizontalDpi="0" verticalDpi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Date!$D$2</c:f>
              <c:strCache>
                <c:ptCount val="1"/>
                <c:pt idx="0">
                  <c:v>(Kt/V)/t</c:v>
                </c:pt>
              </c:strCache>
            </c:strRef>
          </c:tx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Date!$A$3:$A$26</c:f>
              <c:numCache>
                <c:formatCode>yyyy/m/d;@</c:formatCode>
                <c:ptCount val="24"/>
              </c:numCache>
            </c:numRef>
          </c:cat>
          <c:val>
            <c:numRef>
              <c:f>Date!$D$3:$D$26</c:f>
              <c:numCache>
                <c:formatCode>0.00_ ;[Red]\-0.00\ 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295526448"/>
        <c:axId val="295526840"/>
      </c:lineChart>
      <c:lineChart>
        <c:grouping val="standard"/>
        <c:varyColors val="0"/>
        <c:ser>
          <c:idx val="1"/>
          <c:order val="1"/>
          <c:spPr>
            <a:ln>
              <a:noFill/>
            </a:ln>
          </c:spPr>
          <c:marker>
            <c:symbol val="none"/>
          </c:marker>
          <c:cat>
            <c:numRef>
              <c:f>Date!$A$3:$A$26</c:f>
              <c:numCache>
                <c:formatCode>yyyy/m/d;@</c:formatCode>
                <c:ptCount val="24"/>
              </c:numCache>
            </c:numRef>
          </c:cat>
          <c:val>
            <c:numRef>
              <c:f>Date!$D$3:$D$26</c:f>
              <c:numCache>
                <c:formatCode>0.00_ ;[Red]\-0.00\ 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5527624"/>
        <c:axId val="295527232"/>
      </c:lineChart>
      <c:catAx>
        <c:axId val="295526448"/>
        <c:scaling>
          <c:orientation val="minMax"/>
        </c:scaling>
        <c:delete val="0"/>
        <c:axPos val="b"/>
        <c:numFmt formatCode="yyyy/m/d;@" sourceLinked="1"/>
        <c:majorTickMark val="none"/>
        <c:minorTickMark val="none"/>
        <c:tickLblPos val="nextTo"/>
        <c:crossAx val="295526840"/>
        <c:crosses val="autoZero"/>
        <c:auto val="1"/>
        <c:lblAlgn val="ctr"/>
        <c:lblOffset val="100"/>
        <c:noMultiLvlLbl val="0"/>
      </c:catAx>
      <c:valAx>
        <c:axId val="295526840"/>
        <c:scaling>
          <c:orientation val="minMax"/>
        </c:scaling>
        <c:delete val="1"/>
        <c:axPos val="l"/>
        <c:numFmt formatCode="0.00_ ;[Red]\-0.00\ " sourceLinked="1"/>
        <c:majorTickMark val="none"/>
        <c:minorTickMark val="none"/>
        <c:tickLblPos val="none"/>
        <c:crossAx val="295526448"/>
        <c:crosses val="autoZero"/>
        <c:crossBetween val="between"/>
      </c:valAx>
      <c:valAx>
        <c:axId val="295527232"/>
        <c:scaling>
          <c:orientation val="minMax"/>
        </c:scaling>
        <c:delete val="0"/>
        <c:axPos val="r"/>
        <c:majorGridlines/>
        <c:numFmt formatCode="0.00_ ;[Red]\-0.00\ " sourceLinked="1"/>
        <c:majorTickMark val="out"/>
        <c:minorTickMark val="none"/>
        <c:tickLblPos val="nextTo"/>
        <c:crossAx val="295527624"/>
        <c:crosses val="max"/>
        <c:crossBetween val="between"/>
      </c:valAx>
      <c:catAx>
        <c:axId val="295527624"/>
        <c:scaling>
          <c:orientation val="minMax"/>
        </c:scaling>
        <c:delete val="1"/>
        <c:axPos val="b"/>
        <c:numFmt formatCode="yyyy/m/d;@" sourceLinked="1"/>
        <c:majorTickMark val="out"/>
        <c:minorTickMark val="none"/>
        <c:tickLblPos val="none"/>
        <c:crossAx val="295527232"/>
        <c:crosses val="autoZero"/>
        <c:auto val="1"/>
        <c:lblAlgn val="ctr"/>
        <c:lblOffset val="100"/>
        <c:noMultiLvlLbl val="0"/>
      </c:catAx>
    </c:plotArea>
    <c:legend>
      <c:legendPos val="t"/>
      <c:legendEntry>
        <c:idx val="1"/>
        <c:delete val="1"/>
      </c:legendEntry>
      <c:overlay val="0"/>
    </c:legend>
    <c:plotVisOnly val="1"/>
    <c:dispBlanksAs val="gap"/>
    <c:showDLblsOverMax val="0"/>
  </c:chart>
  <c:printSettings>
    <c:headerFooter/>
    <c:pageMargins b="0.75000000000000155" l="0.70000000000000062" r="0.70000000000000062" t="0.75000000000000155" header="0.30000000000000032" footer="0.30000000000000032"/>
    <c:pageSetup paperSize="9" orientation="landscape" horizontalDpi="0" verticalDpi="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Date!$E$2</c:f>
              <c:strCache>
                <c:ptCount val="1"/>
                <c:pt idx="0">
                  <c:v>Ａ／Ｖ</c:v>
                </c:pt>
              </c:strCache>
            </c:strRef>
          </c:tx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Date!$A$3:$A$26</c:f>
              <c:numCache>
                <c:formatCode>yyyy/m/d;@</c:formatCode>
                <c:ptCount val="24"/>
              </c:numCache>
            </c:numRef>
          </c:cat>
          <c:val>
            <c:numRef>
              <c:f>Date!$E$3:$E$26</c:f>
              <c:numCache>
                <c:formatCode>0.0%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295529192"/>
        <c:axId val="295529584"/>
      </c:lineChart>
      <c:lineChart>
        <c:grouping val="standard"/>
        <c:varyColors val="0"/>
        <c:ser>
          <c:idx val="1"/>
          <c:order val="1"/>
          <c:spPr>
            <a:ln>
              <a:noFill/>
            </a:ln>
          </c:spPr>
          <c:marker>
            <c:symbol val="none"/>
          </c:marker>
          <c:cat>
            <c:numRef>
              <c:f>Date!$A$3:$A$26</c:f>
              <c:numCache>
                <c:formatCode>yyyy/m/d;@</c:formatCode>
                <c:ptCount val="24"/>
              </c:numCache>
            </c:numRef>
          </c:cat>
          <c:val>
            <c:numRef>
              <c:f>Date!$E$3:$E$26</c:f>
              <c:numCache>
                <c:formatCode>0.0%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4217312"/>
        <c:axId val="295529976"/>
      </c:lineChart>
      <c:catAx>
        <c:axId val="295529192"/>
        <c:scaling>
          <c:orientation val="minMax"/>
        </c:scaling>
        <c:delete val="0"/>
        <c:axPos val="b"/>
        <c:numFmt formatCode="yyyy/m/d;@" sourceLinked="1"/>
        <c:majorTickMark val="none"/>
        <c:minorTickMark val="none"/>
        <c:tickLblPos val="nextTo"/>
        <c:crossAx val="295529584"/>
        <c:crosses val="autoZero"/>
        <c:auto val="1"/>
        <c:lblAlgn val="ctr"/>
        <c:lblOffset val="100"/>
        <c:noMultiLvlLbl val="0"/>
      </c:catAx>
      <c:valAx>
        <c:axId val="295529584"/>
        <c:scaling>
          <c:orientation val="minMax"/>
        </c:scaling>
        <c:delete val="1"/>
        <c:axPos val="l"/>
        <c:numFmt formatCode="0.0%" sourceLinked="1"/>
        <c:majorTickMark val="none"/>
        <c:minorTickMark val="none"/>
        <c:tickLblPos val="none"/>
        <c:crossAx val="295529192"/>
        <c:crosses val="autoZero"/>
        <c:crossBetween val="between"/>
      </c:valAx>
      <c:valAx>
        <c:axId val="295529976"/>
        <c:scaling>
          <c:orientation val="minMax"/>
        </c:scaling>
        <c:delete val="0"/>
        <c:axPos val="r"/>
        <c:majorGridlines/>
        <c:numFmt formatCode="0.0%" sourceLinked="1"/>
        <c:majorTickMark val="out"/>
        <c:minorTickMark val="none"/>
        <c:tickLblPos val="nextTo"/>
        <c:crossAx val="294217312"/>
        <c:crosses val="max"/>
        <c:crossBetween val="between"/>
      </c:valAx>
      <c:catAx>
        <c:axId val="294217312"/>
        <c:scaling>
          <c:orientation val="minMax"/>
        </c:scaling>
        <c:delete val="1"/>
        <c:axPos val="b"/>
        <c:numFmt formatCode="yyyy/m/d;@" sourceLinked="1"/>
        <c:majorTickMark val="out"/>
        <c:minorTickMark val="none"/>
        <c:tickLblPos val="none"/>
        <c:crossAx val="295529976"/>
        <c:crosses val="autoZero"/>
        <c:auto val="1"/>
        <c:lblAlgn val="ctr"/>
        <c:lblOffset val="100"/>
        <c:noMultiLvlLbl val="0"/>
      </c:catAx>
    </c:plotArea>
    <c:legend>
      <c:legendPos val="t"/>
      <c:legendEntry>
        <c:idx val="1"/>
        <c:delete val="1"/>
      </c:legendEntry>
      <c:overlay val="0"/>
    </c:legend>
    <c:plotVisOnly val="1"/>
    <c:dispBlanksAs val="gap"/>
    <c:showDLblsOverMax val="0"/>
  </c:chart>
  <c:printSettings>
    <c:headerFooter/>
    <c:pageMargins b="0.75000000000000178" l="0.70000000000000062" r="0.70000000000000062" t="0.75000000000000178" header="0.30000000000000032" footer="0.30000000000000032"/>
    <c:pageSetup paperSize="9" orientation="landscape" horizontalDpi="0" verticalDpi="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Date!$F$2</c:f>
              <c:strCache>
                <c:ptCount val="1"/>
                <c:pt idx="0">
                  <c:v>nPCR</c:v>
                </c:pt>
              </c:strCache>
            </c:strRef>
          </c:tx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Date!$A$3:$A$26</c:f>
              <c:numCache>
                <c:formatCode>yyyy/m/d;@</c:formatCode>
                <c:ptCount val="24"/>
              </c:numCache>
            </c:numRef>
          </c:cat>
          <c:val>
            <c:numRef>
              <c:f>Date!$F$3:$F$26</c:f>
              <c:numCache>
                <c:formatCode>0.00_ ;[Red]\-0.00\ 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295254080"/>
        <c:axId val="295254472"/>
      </c:lineChart>
      <c:lineChart>
        <c:grouping val="standard"/>
        <c:varyColors val="0"/>
        <c:ser>
          <c:idx val="1"/>
          <c:order val="1"/>
          <c:tx>
            <c:v>上限値</c:v>
          </c:tx>
          <c:marker>
            <c:symbol val="none"/>
          </c:marker>
          <c:cat>
            <c:numRef>
              <c:f>Date!$A$3:$A$26</c:f>
              <c:numCache>
                <c:formatCode>yyyy/m/d;@</c:formatCode>
                <c:ptCount val="24"/>
              </c:numCache>
            </c:numRef>
          </c:cat>
          <c:val>
            <c:numRef>
              <c:f>nPCR!$O$3:$O$40</c:f>
              <c:numCache>
                <c:formatCode>General</c:formatCode>
                <c:ptCount val="38"/>
                <c:pt idx="0">
                  <c:v>1.5</c:v>
                </c:pt>
                <c:pt idx="1">
                  <c:v>1.5</c:v>
                </c:pt>
                <c:pt idx="2">
                  <c:v>1.5</c:v>
                </c:pt>
                <c:pt idx="3">
                  <c:v>1.5</c:v>
                </c:pt>
                <c:pt idx="4">
                  <c:v>1.5</c:v>
                </c:pt>
                <c:pt idx="5">
                  <c:v>1.5</c:v>
                </c:pt>
                <c:pt idx="6">
                  <c:v>1.5</c:v>
                </c:pt>
                <c:pt idx="7">
                  <c:v>1.5</c:v>
                </c:pt>
                <c:pt idx="8">
                  <c:v>1.5</c:v>
                </c:pt>
                <c:pt idx="9">
                  <c:v>1.5</c:v>
                </c:pt>
                <c:pt idx="10">
                  <c:v>1.5</c:v>
                </c:pt>
                <c:pt idx="11">
                  <c:v>1.5</c:v>
                </c:pt>
                <c:pt idx="12">
                  <c:v>1.5</c:v>
                </c:pt>
                <c:pt idx="13">
                  <c:v>1.5</c:v>
                </c:pt>
                <c:pt idx="14">
                  <c:v>1.5</c:v>
                </c:pt>
                <c:pt idx="15">
                  <c:v>1.5</c:v>
                </c:pt>
                <c:pt idx="16">
                  <c:v>1.5</c:v>
                </c:pt>
                <c:pt idx="17">
                  <c:v>1.5</c:v>
                </c:pt>
                <c:pt idx="18">
                  <c:v>1.5</c:v>
                </c:pt>
                <c:pt idx="19">
                  <c:v>1.5</c:v>
                </c:pt>
                <c:pt idx="20">
                  <c:v>1.5</c:v>
                </c:pt>
                <c:pt idx="21">
                  <c:v>1.5</c:v>
                </c:pt>
                <c:pt idx="22">
                  <c:v>1.5</c:v>
                </c:pt>
                <c:pt idx="23">
                  <c:v>1.5</c:v>
                </c:pt>
                <c:pt idx="24">
                  <c:v>1.5</c:v>
                </c:pt>
                <c:pt idx="25">
                  <c:v>1.5</c:v>
                </c:pt>
                <c:pt idx="26">
                  <c:v>1.5</c:v>
                </c:pt>
                <c:pt idx="27">
                  <c:v>1.5</c:v>
                </c:pt>
                <c:pt idx="28">
                  <c:v>1.5</c:v>
                </c:pt>
                <c:pt idx="29">
                  <c:v>1.5</c:v>
                </c:pt>
                <c:pt idx="30">
                  <c:v>1.5</c:v>
                </c:pt>
                <c:pt idx="31">
                  <c:v>1.5</c:v>
                </c:pt>
                <c:pt idx="32">
                  <c:v>1.5</c:v>
                </c:pt>
                <c:pt idx="33">
                  <c:v>1.5</c:v>
                </c:pt>
                <c:pt idx="34">
                  <c:v>1.5</c:v>
                </c:pt>
                <c:pt idx="35">
                  <c:v>1.5</c:v>
                </c:pt>
              </c:numCache>
            </c:numRef>
          </c:val>
          <c:smooth val="0"/>
        </c:ser>
        <c:ser>
          <c:idx val="2"/>
          <c:order val="2"/>
          <c:tx>
            <c:v>下限値</c:v>
          </c:tx>
          <c:marker>
            <c:symbol val="none"/>
          </c:marker>
          <c:cat>
            <c:numRef>
              <c:f>Date!$A$3:$A$26</c:f>
              <c:numCache>
                <c:formatCode>yyyy/m/d;@</c:formatCode>
                <c:ptCount val="24"/>
              </c:numCache>
            </c:numRef>
          </c:cat>
          <c:val>
            <c:numRef>
              <c:f>nPCR!$P$3:$P$40</c:f>
              <c:numCache>
                <c:formatCode>General</c:formatCode>
                <c:ptCount val="38"/>
                <c:pt idx="0">
                  <c:v>0.9</c:v>
                </c:pt>
                <c:pt idx="1">
                  <c:v>0.9</c:v>
                </c:pt>
                <c:pt idx="2">
                  <c:v>0.9</c:v>
                </c:pt>
                <c:pt idx="3">
                  <c:v>0.9</c:v>
                </c:pt>
                <c:pt idx="4">
                  <c:v>0.9</c:v>
                </c:pt>
                <c:pt idx="5">
                  <c:v>0.9</c:v>
                </c:pt>
                <c:pt idx="6">
                  <c:v>0.9</c:v>
                </c:pt>
                <c:pt idx="7">
                  <c:v>0.9</c:v>
                </c:pt>
                <c:pt idx="8">
                  <c:v>0.9</c:v>
                </c:pt>
                <c:pt idx="9">
                  <c:v>0.9</c:v>
                </c:pt>
                <c:pt idx="10">
                  <c:v>0.9</c:v>
                </c:pt>
                <c:pt idx="11">
                  <c:v>0.9</c:v>
                </c:pt>
                <c:pt idx="12">
                  <c:v>0.9</c:v>
                </c:pt>
                <c:pt idx="13">
                  <c:v>0.9</c:v>
                </c:pt>
                <c:pt idx="14">
                  <c:v>0.9</c:v>
                </c:pt>
                <c:pt idx="15">
                  <c:v>0.9</c:v>
                </c:pt>
                <c:pt idx="16">
                  <c:v>0.9</c:v>
                </c:pt>
                <c:pt idx="17">
                  <c:v>0.9</c:v>
                </c:pt>
                <c:pt idx="18">
                  <c:v>0.9</c:v>
                </c:pt>
                <c:pt idx="19">
                  <c:v>0.9</c:v>
                </c:pt>
                <c:pt idx="20">
                  <c:v>0.9</c:v>
                </c:pt>
                <c:pt idx="21">
                  <c:v>0.9</c:v>
                </c:pt>
                <c:pt idx="22">
                  <c:v>0.9</c:v>
                </c:pt>
                <c:pt idx="23">
                  <c:v>0.9</c:v>
                </c:pt>
                <c:pt idx="24">
                  <c:v>0.9</c:v>
                </c:pt>
                <c:pt idx="25">
                  <c:v>0.9</c:v>
                </c:pt>
                <c:pt idx="26">
                  <c:v>0.9</c:v>
                </c:pt>
                <c:pt idx="27">
                  <c:v>0.9</c:v>
                </c:pt>
                <c:pt idx="28">
                  <c:v>0.9</c:v>
                </c:pt>
                <c:pt idx="29">
                  <c:v>0.9</c:v>
                </c:pt>
                <c:pt idx="30">
                  <c:v>0.9</c:v>
                </c:pt>
                <c:pt idx="31">
                  <c:v>0.9</c:v>
                </c:pt>
                <c:pt idx="32">
                  <c:v>0.9</c:v>
                </c:pt>
                <c:pt idx="33">
                  <c:v>0.9</c:v>
                </c:pt>
                <c:pt idx="34">
                  <c:v>0.9</c:v>
                </c:pt>
                <c:pt idx="35">
                  <c:v>0.9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5255256"/>
        <c:axId val="295254864"/>
      </c:lineChart>
      <c:catAx>
        <c:axId val="295254080"/>
        <c:scaling>
          <c:orientation val="minMax"/>
        </c:scaling>
        <c:delete val="0"/>
        <c:axPos val="b"/>
        <c:numFmt formatCode="yyyy/m/d;@" sourceLinked="1"/>
        <c:majorTickMark val="none"/>
        <c:minorTickMark val="none"/>
        <c:tickLblPos val="nextTo"/>
        <c:crossAx val="295254472"/>
        <c:crosses val="autoZero"/>
        <c:auto val="1"/>
        <c:lblAlgn val="ctr"/>
        <c:lblOffset val="100"/>
        <c:noMultiLvlLbl val="0"/>
      </c:catAx>
      <c:valAx>
        <c:axId val="295254472"/>
        <c:scaling>
          <c:orientation val="minMax"/>
        </c:scaling>
        <c:delete val="1"/>
        <c:axPos val="l"/>
        <c:numFmt formatCode="0.00_ ;[Red]\-0.00\ " sourceLinked="1"/>
        <c:majorTickMark val="none"/>
        <c:minorTickMark val="none"/>
        <c:tickLblPos val="none"/>
        <c:crossAx val="295254080"/>
        <c:crosses val="autoZero"/>
        <c:crossBetween val="between"/>
      </c:valAx>
      <c:valAx>
        <c:axId val="295254864"/>
        <c:scaling>
          <c:orientation val="minMax"/>
        </c:scaling>
        <c:delete val="0"/>
        <c:axPos val="r"/>
        <c:majorGridlines/>
        <c:numFmt formatCode="General" sourceLinked="1"/>
        <c:majorTickMark val="out"/>
        <c:minorTickMark val="none"/>
        <c:tickLblPos val="nextTo"/>
        <c:crossAx val="295255256"/>
        <c:crosses val="max"/>
        <c:crossBetween val="between"/>
      </c:valAx>
      <c:catAx>
        <c:axId val="295255256"/>
        <c:scaling>
          <c:orientation val="minMax"/>
        </c:scaling>
        <c:delete val="1"/>
        <c:axPos val="b"/>
        <c:numFmt formatCode="yyyy/m/d;@" sourceLinked="1"/>
        <c:majorTickMark val="out"/>
        <c:minorTickMark val="none"/>
        <c:tickLblPos val="none"/>
        <c:crossAx val="295254864"/>
        <c:crosses val="autoZero"/>
        <c:auto val="1"/>
        <c:lblAlgn val="ctr"/>
        <c:lblOffset val="100"/>
        <c:noMultiLvlLbl val="0"/>
      </c:catAx>
    </c:plotArea>
    <c:legend>
      <c:legendPos val="t"/>
      <c:overlay val="0"/>
    </c:legend>
    <c:plotVisOnly val="1"/>
    <c:dispBlanksAs val="gap"/>
    <c:showDLblsOverMax val="0"/>
  </c:chart>
  <c:printSettings>
    <c:headerFooter/>
    <c:pageMargins b="0.750000000000002" l="0.70000000000000062" r="0.70000000000000062" t="0.750000000000002" header="0.30000000000000032" footer="0.30000000000000032"/>
    <c:pageSetup paperSize="9" orientation="landscape" horizontalDpi="0" verticalDpi="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Date!$G$2</c:f>
              <c:strCache>
                <c:ptCount val="1"/>
                <c:pt idx="0">
                  <c:v>％CGR</c:v>
                </c:pt>
              </c:strCache>
            </c:strRef>
          </c:tx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Date!$A$3:$A$26</c:f>
              <c:numCache>
                <c:formatCode>yyyy/m/d;@</c:formatCode>
                <c:ptCount val="24"/>
              </c:numCache>
            </c:numRef>
          </c:cat>
          <c:val>
            <c:numRef>
              <c:f>Date!$G$3:$G$26</c:f>
              <c:numCache>
                <c:formatCode>0.0_ 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295256824"/>
        <c:axId val="295257216"/>
      </c:lineChart>
      <c:lineChart>
        <c:grouping val="standard"/>
        <c:varyColors val="0"/>
        <c:ser>
          <c:idx val="1"/>
          <c:order val="1"/>
          <c:spPr>
            <a:ln>
              <a:noFill/>
            </a:ln>
          </c:spPr>
          <c:marker>
            <c:symbol val="none"/>
          </c:marker>
          <c:cat>
            <c:numRef>
              <c:f>Date!$A$3:$A$26</c:f>
              <c:numCache>
                <c:formatCode>yyyy/m/d;@</c:formatCode>
                <c:ptCount val="24"/>
              </c:numCache>
            </c:numRef>
          </c:cat>
          <c:val>
            <c:numRef>
              <c:f>Date!$G$3:$G$26</c:f>
              <c:numCache>
                <c:formatCode>0.0_ 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5528016"/>
        <c:axId val="295257608"/>
      </c:lineChart>
      <c:catAx>
        <c:axId val="295256824"/>
        <c:scaling>
          <c:orientation val="minMax"/>
        </c:scaling>
        <c:delete val="0"/>
        <c:axPos val="b"/>
        <c:numFmt formatCode="yyyy/m/d;@" sourceLinked="1"/>
        <c:majorTickMark val="none"/>
        <c:minorTickMark val="none"/>
        <c:tickLblPos val="nextTo"/>
        <c:crossAx val="295257216"/>
        <c:crosses val="autoZero"/>
        <c:auto val="1"/>
        <c:lblAlgn val="ctr"/>
        <c:lblOffset val="100"/>
        <c:noMultiLvlLbl val="0"/>
      </c:catAx>
      <c:valAx>
        <c:axId val="295257216"/>
        <c:scaling>
          <c:orientation val="minMax"/>
        </c:scaling>
        <c:delete val="1"/>
        <c:axPos val="l"/>
        <c:numFmt formatCode="0.0_ " sourceLinked="1"/>
        <c:majorTickMark val="none"/>
        <c:minorTickMark val="none"/>
        <c:tickLblPos val="none"/>
        <c:crossAx val="295256824"/>
        <c:crosses val="autoZero"/>
        <c:crossBetween val="between"/>
      </c:valAx>
      <c:valAx>
        <c:axId val="295257608"/>
        <c:scaling>
          <c:orientation val="minMax"/>
        </c:scaling>
        <c:delete val="0"/>
        <c:axPos val="r"/>
        <c:majorGridlines/>
        <c:numFmt formatCode="0.0_ " sourceLinked="1"/>
        <c:majorTickMark val="out"/>
        <c:minorTickMark val="none"/>
        <c:tickLblPos val="nextTo"/>
        <c:crossAx val="295528016"/>
        <c:crosses val="max"/>
        <c:crossBetween val="between"/>
      </c:valAx>
      <c:catAx>
        <c:axId val="295528016"/>
        <c:scaling>
          <c:orientation val="minMax"/>
        </c:scaling>
        <c:delete val="1"/>
        <c:axPos val="b"/>
        <c:numFmt formatCode="yyyy/m/d;@" sourceLinked="1"/>
        <c:majorTickMark val="out"/>
        <c:minorTickMark val="none"/>
        <c:tickLblPos val="none"/>
        <c:crossAx val="295257608"/>
        <c:crosses val="autoZero"/>
        <c:auto val="1"/>
        <c:lblAlgn val="ctr"/>
        <c:lblOffset val="100"/>
        <c:noMultiLvlLbl val="0"/>
      </c:catAx>
    </c:plotArea>
    <c:legend>
      <c:legendPos val="t"/>
      <c:legendEntry>
        <c:idx val="1"/>
        <c:delete val="1"/>
      </c:legendEntry>
      <c:overlay val="0"/>
    </c:legend>
    <c:plotVisOnly val="1"/>
    <c:dispBlanksAs val="gap"/>
    <c:showDLblsOverMax val="0"/>
  </c:chart>
  <c:printSettings>
    <c:headerFooter/>
    <c:pageMargins b="0.75000000000000222" l="0.70000000000000062" r="0.70000000000000062" t="0.75000000000000222" header="0.30000000000000032" footer="0.30000000000000032"/>
    <c:pageSetup paperSize="9" orientation="landscape" horizontalDpi="0" verticalDpi="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Date!$H$2</c:f>
              <c:strCache>
                <c:ptCount val="1"/>
                <c:pt idx="0">
                  <c:v>塩分量</c:v>
                </c:pt>
              </c:strCache>
            </c:strRef>
          </c:tx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Date!$A$3:$A$26</c:f>
              <c:numCache>
                <c:formatCode>yyyy/m/d;@</c:formatCode>
                <c:ptCount val="24"/>
              </c:numCache>
            </c:numRef>
          </c:cat>
          <c:val>
            <c:numRef>
              <c:f>Date!$H$3:$H$26</c:f>
              <c:numCache>
                <c:formatCode>0.0_ ;[Red]\-0.0\ 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294214960"/>
        <c:axId val="262211280"/>
      </c:lineChart>
      <c:lineChart>
        <c:grouping val="standard"/>
        <c:varyColors val="0"/>
        <c:ser>
          <c:idx val="1"/>
          <c:order val="1"/>
          <c:tx>
            <c:v>上限値</c:v>
          </c:tx>
          <c:marker>
            <c:symbol val="none"/>
          </c:marker>
          <c:cat>
            <c:numRef>
              <c:f>Date!$A$3:$A$26</c:f>
              <c:numCache>
                <c:formatCode>yyyy/m/d;@</c:formatCode>
                <c:ptCount val="24"/>
              </c:numCache>
            </c:numRef>
          </c:cat>
          <c:val>
            <c:numRef>
              <c:f>塩分量!$O$3:$O$40</c:f>
              <c:numCache>
                <c:formatCode>General</c:formatCode>
                <c:ptCount val="38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  <c:pt idx="11">
                  <c:v>10</c:v>
                </c:pt>
                <c:pt idx="12">
                  <c:v>10</c:v>
                </c:pt>
                <c:pt idx="13">
                  <c:v>10</c:v>
                </c:pt>
                <c:pt idx="14">
                  <c:v>10</c:v>
                </c:pt>
                <c:pt idx="15">
                  <c:v>10</c:v>
                </c:pt>
                <c:pt idx="16">
                  <c:v>10</c:v>
                </c:pt>
                <c:pt idx="17">
                  <c:v>10</c:v>
                </c:pt>
                <c:pt idx="18">
                  <c:v>10</c:v>
                </c:pt>
                <c:pt idx="19">
                  <c:v>10</c:v>
                </c:pt>
                <c:pt idx="20">
                  <c:v>10</c:v>
                </c:pt>
                <c:pt idx="21">
                  <c:v>10</c:v>
                </c:pt>
                <c:pt idx="22">
                  <c:v>10</c:v>
                </c:pt>
                <c:pt idx="23">
                  <c:v>10</c:v>
                </c:pt>
                <c:pt idx="24">
                  <c:v>10</c:v>
                </c:pt>
                <c:pt idx="25">
                  <c:v>10</c:v>
                </c:pt>
                <c:pt idx="26">
                  <c:v>10</c:v>
                </c:pt>
                <c:pt idx="27">
                  <c:v>10</c:v>
                </c:pt>
                <c:pt idx="28">
                  <c:v>10</c:v>
                </c:pt>
                <c:pt idx="29">
                  <c:v>10</c:v>
                </c:pt>
                <c:pt idx="30">
                  <c:v>10</c:v>
                </c:pt>
                <c:pt idx="31">
                  <c:v>10</c:v>
                </c:pt>
                <c:pt idx="32">
                  <c:v>10</c:v>
                </c:pt>
                <c:pt idx="33">
                  <c:v>10</c:v>
                </c:pt>
                <c:pt idx="34">
                  <c:v>10</c:v>
                </c:pt>
                <c:pt idx="35">
                  <c:v>10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2529704"/>
        <c:axId val="292529312"/>
      </c:lineChart>
      <c:catAx>
        <c:axId val="294214960"/>
        <c:scaling>
          <c:orientation val="minMax"/>
        </c:scaling>
        <c:delete val="0"/>
        <c:axPos val="b"/>
        <c:numFmt formatCode="yyyy/m/d;@" sourceLinked="1"/>
        <c:majorTickMark val="none"/>
        <c:minorTickMark val="none"/>
        <c:tickLblPos val="nextTo"/>
        <c:crossAx val="262211280"/>
        <c:crosses val="autoZero"/>
        <c:auto val="1"/>
        <c:lblAlgn val="ctr"/>
        <c:lblOffset val="100"/>
        <c:noMultiLvlLbl val="0"/>
      </c:catAx>
      <c:valAx>
        <c:axId val="262211280"/>
        <c:scaling>
          <c:orientation val="minMax"/>
        </c:scaling>
        <c:delete val="1"/>
        <c:axPos val="l"/>
        <c:numFmt formatCode="0.0_ ;[Red]\-0.0\ " sourceLinked="1"/>
        <c:majorTickMark val="none"/>
        <c:minorTickMark val="none"/>
        <c:tickLblPos val="none"/>
        <c:crossAx val="294214960"/>
        <c:crosses val="autoZero"/>
        <c:crossBetween val="between"/>
      </c:valAx>
      <c:valAx>
        <c:axId val="292529312"/>
        <c:scaling>
          <c:orientation val="minMax"/>
        </c:scaling>
        <c:delete val="0"/>
        <c:axPos val="r"/>
        <c:majorGridlines/>
        <c:numFmt formatCode="General" sourceLinked="1"/>
        <c:majorTickMark val="out"/>
        <c:minorTickMark val="none"/>
        <c:tickLblPos val="nextTo"/>
        <c:crossAx val="292529704"/>
        <c:crosses val="max"/>
        <c:crossBetween val="between"/>
      </c:valAx>
      <c:catAx>
        <c:axId val="292529704"/>
        <c:scaling>
          <c:orientation val="minMax"/>
        </c:scaling>
        <c:delete val="1"/>
        <c:axPos val="b"/>
        <c:numFmt formatCode="yyyy/m/d;@" sourceLinked="1"/>
        <c:majorTickMark val="out"/>
        <c:minorTickMark val="none"/>
        <c:tickLblPos val="none"/>
        <c:crossAx val="292529312"/>
        <c:crosses val="autoZero"/>
        <c:auto val="1"/>
        <c:lblAlgn val="ctr"/>
        <c:lblOffset val="100"/>
        <c:noMultiLvlLbl val="0"/>
      </c:catAx>
    </c:plotArea>
    <c:legend>
      <c:legendPos val="t"/>
      <c:overlay val="0"/>
    </c:legend>
    <c:plotVisOnly val="1"/>
    <c:dispBlanksAs val="gap"/>
    <c:showDLblsOverMax val="0"/>
  </c:chart>
  <c:printSettings>
    <c:headerFooter/>
    <c:pageMargins b="0.75000000000000244" l="0.70000000000000062" r="0.70000000000000062" t="0.75000000000000244" header="0.30000000000000032" footer="0.30000000000000032"/>
    <c:pageSetup paperSize="9" orientation="landscape" horizontalDpi="0" verticalDpi="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Date!$I$2</c:f>
              <c:strCache>
                <c:ptCount val="1"/>
                <c:pt idx="0">
                  <c:v>Ca×P</c:v>
                </c:pt>
              </c:strCache>
            </c:strRef>
          </c:tx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Date!$A$3:$A$26</c:f>
              <c:numCache>
                <c:formatCode>yyyy/m/d;@</c:formatCode>
                <c:ptCount val="24"/>
              </c:numCache>
            </c:numRef>
          </c:cat>
          <c:val>
            <c:numRef>
              <c:f>Date!$I$3:$I$26</c:f>
              <c:numCache>
                <c:formatCode>0_ ;[Red]\-0\ 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292531272"/>
        <c:axId val="292531664"/>
      </c:lineChart>
      <c:lineChart>
        <c:grouping val="standard"/>
        <c:varyColors val="0"/>
        <c:ser>
          <c:idx val="1"/>
          <c:order val="1"/>
          <c:tx>
            <c:v>上限値</c:v>
          </c:tx>
          <c:marker>
            <c:symbol val="none"/>
          </c:marker>
          <c:cat>
            <c:numRef>
              <c:f>Date!$A$3:$A$26</c:f>
              <c:numCache>
                <c:formatCode>yyyy/m/d;@</c:formatCode>
                <c:ptCount val="24"/>
              </c:numCache>
            </c:numRef>
          </c:cat>
          <c:val>
            <c:numRef>
              <c:f>CaP!$O$3:$O$40</c:f>
              <c:numCache>
                <c:formatCode>General</c:formatCode>
                <c:ptCount val="38"/>
                <c:pt idx="0">
                  <c:v>70</c:v>
                </c:pt>
                <c:pt idx="1">
                  <c:v>70</c:v>
                </c:pt>
                <c:pt idx="2">
                  <c:v>70</c:v>
                </c:pt>
                <c:pt idx="3">
                  <c:v>70</c:v>
                </c:pt>
                <c:pt idx="4">
                  <c:v>70</c:v>
                </c:pt>
                <c:pt idx="5">
                  <c:v>70</c:v>
                </c:pt>
                <c:pt idx="6">
                  <c:v>70</c:v>
                </c:pt>
                <c:pt idx="7">
                  <c:v>70</c:v>
                </c:pt>
                <c:pt idx="8">
                  <c:v>70</c:v>
                </c:pt>
                <c:pt idx="9">
                  <c:v>70</c:v>
                </c:pt>
                <c:pt idx="10">
                  <c:v>70</c:v>
                </c:pt>
                <c:pt idx="11">
                  <c:v>70</c:v>
                </c:pt>
                <c:pt idx="12">
                  <c:v>70</c:v>
                </c:pt>
                <c:pt idx="13">
                  <c:v>70</c:v>
                </c:pt>
                <c:pt idx="14">
                  <c:v>70</c:v>
                </c:pt>
                <c:pt idx="15">
                  <c:v>70</c:v>
                </c:pt>
                <c:pt idx="16">
                  <c:v>70</c:v>
                </c:pt>
                <c:pt idx="17">
                  <c:v>70</c:v>
                </c:pt>
                <c:pt idx="18">
                  <c:v>70</c:v>
                </c:pt>
                <c:pt idx="19">
                  <c:v>70</c:v>
                </c:pt>
                <c:pt idx="20">
                  <c:v>70</c:v>
                </c:pt>
                <c:pt idx="21">
                  <c:v>70</c:v>
                </c:pt>
                <c:pt idx="22">
                  <c:v>70</c:v>
                </c:pt>
                <c:pt idx="23">
                  <c:v>70</c:v>
                </c:pt>
                <c:pt idx="24">
                  <c:v>70</c:v>
                </c:pt>
                <c:pt idx="25">
                  <c:v>70</c:v>
                </c:pt>
                <c:pt idx="26">
                  <c:v>70</c:v>
                </c:pt>
                <c:pt idx="27">
                  <c:v>70</c:v>
                </c:pt>
                <c:pt idx="28">
                  <c:v>70</c:v>
                </c:pt>
                <c:pt idx="29">
                  <c:v>70</c:v>
                </c:pt>
                <c:pt idx="30">
                  <c:v>70</c:v>
                </c:pt>
                <c:pt idx="31">
                  <c:v>70</c:v>
                </c:pt>
                <c:pt idx="32">
                  <c:v>70</c:v>
                </c:pt>
                <c:pt idx="33">
                  <c:v>70</c:v>
                </c:pt>
                <c:pt idx="34">
                  <c:v>70</c:v>
                </c:pt>
                <c:pt idx="35">
                  <c:v>70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2532448"/>
        <c:axId val="292532056"/>
      </c:lineChart>
      <c:catAx>
        <c:axId val="292531272"/>
        <c:scaling>
          <c:orientation val="minMax"/>
        </c:scaling>
        <c:delete val="0"/>
        <c:axPos val="b"/>
        <c:numFmt formatCode="yyyy/m/d;@" sourceLinked="1"/>
        <c:majorTickMark val="none"/>
        <c:minorTickMark val="none"/>
        <c:tickLblPos val="nextTo"/>
        <c:crossAx val="292531664"/>
        <c:crosses val="autoZero"/>
        <c:auto val="1"/>
        <c:lblAlgn val="ctr"/>
        <c:lblOffset val="100"/>
        <c:noMultiLvlLbl val="0"/>
      </c:catAx>
      <c:valAx>
        <c:axId val="292531664"/>
        <c:scaling>
          <c:orientation val="minMax"/>
        </c:scaling>
        <c:delete val="1"/>
        <c:axPos val="l"/>
        <c:numFmt formatCode="0_ ;[Red]\-0\ " sourceLinked="1"/>
        <c:majorTickMark val="none"/>
        <c:minorTickMark val="none"/>
        <c:tickLblPos val="none"/>
        <c:crossAx val="292531272"/>
        <c:crosses val="autoZero"/>
        <c:crossBetween val="between"/>
      </c:valAx>
      <c:valAx>
        <c:axId val="292532056"/>
        <c:scaling>
          <c:orientation val="minMax"/>
        </c:scaling>
        <c:delete val="0"/>
        <c:axPos val="r"/>
        <c:majorGridlines/>
        <c:numFmt formatCode="General" sourceLinked="1"/>
        <c:majorTickMark val="out"/>
        <c:minorTickMark val="none"/>
        <c:tickLblPos val="nextTo"/>
        <c:crossAx val="292532448"/>
        <c:crosses val="max"/>
        <c:crossBetween val="between"/>
      </c:valAx>
      <c:catAx>
        <c:axId val="292532448"/>
        <c:scaling>
          <c:orientation val="minMax"/>
        </c:scaling>
        <c:delete val="1"/>
        <c:axPos val="b"/>
        <c:numFmt formatCode="yyyy/m/d;@" sourceLinked="1"/>
        <c:majorTickMark val="out"/>
        <c:minorTickMark val="none"/>
        <c:tickLblPos val="none"/>
        <c:crossAx val="292532056"/>
        <c:crosses val="autoZero"/>
        <c:auto val="1"/>
        <c:lblAlgn val="ctr"/>
        <c:lblOffset val="100"/>
        <c:noMultiLvlLbl val="0"/>
      </c:catAx>
    </c:plotArea>
    <c:legend>
      <c:legendPos val="t"/>
      <c:overlay val="0"/>
    </c:legend>
    <c:plotVisOnly val="1"/>
    <c:dispBlanksAs val="gap"/>
    <c:showDLblsOverMax val="0"/>
  </c:chart>
  <c:printSettings>
    <c:headerFooter/>
    <c:pageMargins b="0.75000000000000266" l="0.70000000000000062" r="0.70000000000000062" t="0.75000000000000266" header="0.30000000000000032" footer="0.30000000000000032"/>
    <c:pageSetup paperSize="9" orientation="landscape" horizontalDpi="0" verticalDpi="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Date!$L$2</c:f>
              <c:strCache>
                <c:ptCount val="1"/>
                <c:pt idx="0">
                  <c:v>％BUN</c:v>
                </c:pt>
              </c:strCache>
            </c:strRef>
          </c:tx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Date!$A$3:$A$26</c:f>
              <c:numCache>
                <c:formatCode>yyyy/m/d;@</c:formatCode>
                <c:ptCount val="24"/>
              </c:numCache>
            </c:numRef>
          </c:cat>
          <c:val>
            <c:numRef>
              <c:f>Date!$L$3:$L$26</c:f>
              <c:numCache>
                <c:formatCode>0.0%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295256040"/>
        <c:axId val="293283376"/>
      </c:lineChart>
      <c:lineChart>
        <c:grouping val="standard"/>
        <c:varyColors val="0"/>
        <c:ser>
          <c:idx val="1"/>
          <c:order val="1"/>
          <c:spPr>
            <a:ln>
              <a:noFill/>
            </a:ln>
          </c:spPr>
          <c:marker>
            <c:symbol val="none"/>
          </c:marker>
          <c:cat>
            <c:numRef>
              <c:f>Date!$A$3:$A$26</c:f>
              <c:numCache>
                <c:formatCode>yyyy/m/d;@</c:formatCode>
                <c:ptCount val="24"/>
              </c:numCache>
            </c:numRef>
          </c:cat>
          <c:val>
            <c:numRef>
              <c:f>Date!$L$3:$L$26</c:f>
              <c:numCache>
                <c:formatCode>0.0%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284160"/>
        <c:axId val="293283768"/>
      </c:lineChart>
      <c:catAx>
        <c:axId val="295256040"/>
        <c:scaling>
          <c:orientation val="minMax"/>
        </c:scaling>
        <c:delete val="0"/>
        <c:axPos val="b"/>
        <c:numFmt formatCode="yyyy/m/d;@" sourceLinked="1"/>
        <c:majorTickMark val="none"/>
        <c:minorTickMark val="none"/>
        <c:tickLblPos val="nextTo"/>
        <c:crossAx val="293283376"/>
        <c:crosses val="autoZero"/>
        <c:auto val="1"/>
        <c:lblAlgn val="ctr"/>
        <c:lblOffset val="100"/>
        <c:noMultiLvlLbl val="0"/>
      </c:catAx>
      <c:valAx>
        <c:axId val="293283376"/>
        <c:scaling>
          <c:orientation val="minMax"/>
        </c:scaling>
        <c:delete val="1"/>
        <c:axPos val="l"/>
        <c:numFmt formatCode="0.0%" sourceLinked="1"/>
        <c:majorTickMark val="none"/>
        <c:minorTickMark val="none"/>
        <c:tickLblPos val="none"/>
        <c:crossAx val="295256040"/>
        <c:crosses val="autoZero"/>
        <c:crossBetween val="between"/>
      </c:valAx>
      <c:valAx>
        <c:axId val="293283768"/>
        <c:scaling>
          <c:orientation val="minMax"/>
        </c:scaling>
        <c:delete val="0"/>
        <c:axPos val="r"/>
        <c:majorGridlines/>
        <c:numFmt formatCode="0.0%" sourceLinked="1"/>
        <c:majorTickMark val="out"/>
        <c:minorTickMark val="none"/>
        <c:tickLblPos val="nextTo"/>
        <c:crossAx val="293284160"/>
        <c:crosses val="max"/>
        <c:crossBetween val="between"/>
      </c:valAx>
      <c:catAx>
        <c:axId val="293284160"/>
        <c:scaling>
          <c:orientation val="minMax"/>
        </c:scaling>
        <c:delete val="1"/>
        <c:axPos val="b"/>
        <c:numFmt formatCode="yyyy/m/d;@" sourceLinked="1"/>
        <c:majorTickMark val="out"/>
        <c:minorTickMark val="none"/>
        <c:tickLblPos val="none"/>
        <c:crossAx val="293283768"/>
        <c:crosses val="autoZero"/>
        <c:auto val="1"/>
        <c:lblAlgn val="ctr"/>
        <c:lblOffset val="100"/>
        <c:noMultiLvlLbl val="0"/>
      </c:catAx>
    </c:plotArea>
    <c:legend>
      <c:legendPos val="t"/>
      <c:legendEntry>
        <c:idx val="1"/>
        <c:delete val="1"/>
      </c:legendEntry>
      <c:overlay val="0"/>
    </c:legend>
    <c:plotVisOnly val="1"/>
    <c:dispBlanksAs val="gap"/>
    <c:showDLblsOverMax val="0"/>
  </c:chart>
  <c:printSettings>
    <c:headerFooter/>
    <c:pageMargins b="0.75000000000000289" l="0.70000000000000062" r="0.70000000000000062" t="0.75000000000000289" header="0.30000000000000032" footer="0.30000000000000032"/>
    <c:pageSetup paperSize="9" orientation="landscape" horizontalDpi="0" verticalDpi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76200</xdr:rowOff>
    </xdr:from>
    <xdr:to>
      <xdr:col>13</xdr:col>
      <xdr:colOff>666750</xdr:colOff>
      <xdr:row>23</xdr:row>
      <xdr:rowOff>0</xdr:rowOff>
    </xdr:to>
    <xdr:graphicFrame macro="">
      <xdr:nvGraphicFramePr>
        <xdr:cNvPr id="2" name="グラフ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76200</xdr:rowOff>
    </xdr:from>
    <xdr:to>
      <xdr:col>13</xdr:col>
      <xdr:colOff>666750</xdr:colOff>
      <xdr:row>23</xdr:row>
      <xdr:rowOff>0</xdr:rowOff>
    </xdr:to>
    <xdr:graphicFrame macro="">
      <xdr:nvGraphicFramePr>
        <xdr:cNvPr id="2" name="グラフ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76200</xdr:rowOff>
    </xdr:from>
    <xdr:to>
      <xdr:col>13</xdr:col>
      <xdr:colOff>666750</xdr:colOff>
      <xdr:row>23</xdr:row>
      <xdr:rowOff>0</xdr:rowOff>
    </xdr:to>
    <xdr:graphicFrame macro="">
      <xdr:nvGraphicFramePr>
        <xdr:cNvPr id="2" name="グラフ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76200</xdr:rowOff>
    </xdr:from>
    <xdr:to>
      <xdr:col>13</xdr:col>
      <xdr:colOff>666750</xdr:colOff>
      <xdr:row>23</xdr:row>
      <xdr:rowOff>0</xdr:rowOff>
    </xdr:to>
    <xdr:graphicFrame macro="">
      <xdr:nvGraphicFramePr>
        <xdr:cNvPr id="2" name="グラフ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76200</xdr:rowOff>
    </xdr:from>
    <xdr:to>
      <xdr:col>13</xdr:col>
      <xdr:colOff>666750</xdr:colOff>
      <xdr:row>23</xdr:row>
      <xdr:rowOff>0</xdr:rowOff>
    </xdr:to>
    <xdr:graphicFrame macro="">
      <xdr:nvGraphicFramePr>
        <xdr:cNvPr id="2" name="グラフ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76200</xdr:rowOff>
    </xdr:from>
    <xdr:to>
      <xdr:col>13</xdr:col>
      <xdr:colOff>666750</xdr:colOff>
      <xdr:row>23</xdr:row>
      <xdr:rowOff>0</xdr:rowOff>
    </xdr:to>
    <xdr:graphicFrame macro="">
      <xdr:nvGraphicFramePr>
        <xdr:cNvPr id="2" name="グラフ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76200</xdr:rowOff>
    </xdr:from>
    <xdr:to>
      <xdr:col>13</xdr:col>
      <xdr:colOff>666750</xdr:colOff>
      <xdr:row>23</xdr:row>
      <xdr:rowOff>0</xdr:rowOff>
    </xdr:to>
    <xdr:graphicFrame macro="">
      <xdr:nvGraphicFramePr>
        <xdr:cNvPr id="2" name="グラフ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76200</xdr:rowOff>
    </xdr:from>
    <xdr:to>
      <xdr:col>13</xdr:col>
      <xdr:colOff>666750</xdr:colOff>
      <xdr:row>23</xdr:row>
      <xdr:rowOff>0</xdr:rowOff>
    </xdr:to>
    <xdr:graphicFrame macro="">
      <xdr:nvGraphicFramePr>
        <xdr:cNvPr id="2" name="グラフ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76200</xdr:rowOff>
    </xdr:from>
    <xdr:to>
      <xdr:col>13</xdr:col>
      <xdr:colOff>666750</xdr:colOff>
      <xdr:row>23</xdr:row>
      <xdr:rowOff>0</xdr:rowOff>
    </xdr:to>
    <xdr:graphicFrame macro="">
      <xdr:nvGraphicFramePr>
        <xdr:cNvPr id="2" name="グラフ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76200</xdr:rowOff>
    </xdr:from>
    <xdr:to>
      <xdr:col>13</xdr:col>
      <xdr:colOff>666750</xdr:colOff>
      <xdr:row>23</xdr:row>
      <xdr:rowOff>0</xdr:rowOff>
    </xdr:to>
    <xdr:graphicFrame macro="">
      <xdr:nvGraphicFramePr>
        <xdr:cNvPr id="2" name="グラフ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DI26"/>
  <sheetViews>
    <sheetView tabSelected="1" workbookViewId="0">
      <pane xSplit="1" ySplit="2" topLeftCell="B3" activePane="bottomRight" state="frozenSplit"/>
      <selection pane="topRight" activeCell="I1" sqref="I1"/>
      <selection pane="bottomLeft" activeCell="A18" sqref="A18"/>
      <selection pane="bottomRight" activeCell="T4" sqref="T4"/>
    </sheetView>
  </sheetViews>
  <sheetFormatPr defaultRowHeight="13.5"/>
  <cols>
    <col min="1" max="1" width="16.75" style="32" customWidth="1"/>
    <col min="2" max="4" width="8" style="33" bestFit="1" customWidth="1"/>
    <col min="5" max="5" width="9.25" style="33" bestFit="1" customWidth="1"/>
    <col min="6" max="6" width="8" style="33" bestFit="1" customWidth="1"/>
    <col min="7" max="8" width="9.25" style="33" bestFit="1" customWidth="1"/>
    <col min="9" max="9" width="6.375" style="33" bestFit="1" customWidth="1"/>
    <col min="10" max="10" width="4.5" style="33" hidden="1" customWidth="1"/>
    <col min="11" max="11" width="4.375" style="33" hidden="1" customWidth="1"/>
    <col min="12" max="13" width="9.25" style="33" bestFit="1" customWidth="1"/>
    <col min="14" max="15" width="5.875" style="32" customWidth="1"/>
    <col min="16" max="16" width="6.375" style="32" customWidth="1"/>
    <col min="17" max="17" width="5.875" style="32" customWidth="1"/>
    <col min="18" max="18" width="5.375" style="32" bestFit="1" customWidth="1"/>
    <col min="19" max="21" width="5.5" style="32" customWidth="1"/>
    <col min="22" max="22" width="5.75" style="32" bestFit="1" customWidth="1"/>
    <col min="23" max="23" width="5.875" style="32" customWidth="1"/>
    <col min="24" max="24" width="6.625" style="32" customWidth="1"/>
    <col min="25" max="26" width="5.875" style="32" customWidth="1"/>
    <col min="27" max="27" width="4.875" style="32" customWidth="1"/>
    <col min="28" max="28" width="4.25" style="32" customWidth="1"/>
    <col min="29" max="29" width="4.875" style="32" customWidth="1"/>
    <col min="30" max="30" width="4.75" style="32" bestFit="1" customWidth="1"/>
    <col min="31" max="31" width="6.375" style="33" hidden="1" customWidth="1"/>
    <col min="32" max="106" width="2.625" style="33" hidden="1" customWidth="1"/>
    <col min="107" max="107" width="17.625" style="32" customWidth="1"/>
    <col min="108" max="108" width="8.375" style="32" bestFit="1" customWidth="1"/>
    <col min="109" max="109" width="9.75" style="32" bestFit="1" customWidth="1"/>
    <col min="110" max="110" width="8" style="32" bestFit="1" customWidth="1"/>
    <col min="111" max="111" width="9.75" style="32" bestFit="1" customWidth="1"/>
    <col min="112" max="112" width="10.375" style="32" bestFit="1" customWidth="1"/>
    <col min="113" max="113" width="7.875" style="32" bestFit="1" customWidth="1"/>
    <col min="114" max="16384" width="9" style="32"/>
  </cols>
  <sheetData>
    <row r="1" spans="1:113" s="2" customFormat="1" ht="34.5" customHeight="1" thickBot="1">
      <c r="A1" s="1"/>
      <c r="B1" s="122" t="s">
        <v>27</v>
      </c>
      <c r="C1" s="123" t="s">
        <v>28</v>
      </c>
      <c r="D1" s="123" t="s">
        <v>29</v>
      </c>
      <c r="E1" s="123" t="s">
        <v>47</v>
      </c>
      <c r="F1" s="123" t="s">
        <v>30</v>
      </c>
      <c r="G1" s="123" t="s">
        <v>31</v>
      </c>
      <c r="H1" s="124" t="s">
        <v>32</v>
      </c>
      <c r="I1" s="125" t="s">
        <v>33</v>
      </c>
      <c r="J1" s="35" t="s">
        <v>34</v>
      </c>
      <c r="K1" s="36" t="s">
        <v>35</v>
      </c>
      <c r="L1" s="128" t="s">
        <v>43</v>
      </c>
      <c r="M1" s="129" t="s">
        <v>44</v>
      </c>
      <c r="N1" s="156" t="s">
        <v>36</v>
      </c>
      <c r="O1" s="157"/>
      <c r="P1" s="158" t="s">
        <v>36</v>
      </c>
      <c r="Q1" s="157"/>
      <c r="R1" s="158" t="s">
        <v>37</v>
      </c>
      <c r="S1" s="157"/>
      <c r="T1" s="159" t="s">
        <v>37</v>
      </c>
      <c r="U1" s="160"/>
      <c r="V1" s="158" t="s">
        <v>36</v>
      </c>
      <c r="W1" s="157"/>
      <c r="X1" s="146" t="s">
        <v>52</v>
      </c>
      <c r="Y1" s="154" t="s">
        <v>38</v>
      </c>
      <c r="Z1" s="155"/>
      <c r="AA1" s="132" t="s">
        <v>39</v>
      </c>
      <c r="AB1" s="133" t="s">
        <v>40</v>
      </c>
      <c r="AC1" s="134" t="s">
        <v>41</v>
      </c>
      <c r="AD1" s="135" t="s">
        <v>42</v>
      </c>
      <c r="AE1" s="147"/>
      <c r="AF1" s="147"/>
      <c r="AG1" s="147"/>
      <c r="AH1" s="147"/>
      <c r="AI1" s="147"/>
      <c r="AJ1" s="147"/>
      <c r="AK1" s="147"/>
      <c r="AL1" s="147"/>
      <c r="AM1" s="147"/>
      <c r="AN1" s="147"/>
      <c r="AO1" s="147"/>
      <c r="AP1" s="147"/>
      <c r="AQ1" s="147"/>
      <c r="AR1" s="147"/>
      <c r="AS1" s="147"/>
      <c r="AT1" s="147"/>
      <c r="AU1" s="147"/>
      <c r="AV1" s="147"/>
      <c r="AW1" s="147"/>
      <c r="AX1" s="147"/>
      <c r="AY1" s="147"/>
      <c r="AZ1" s="147"/>
      <c r="BA1" s="147"/>
      <c r="BB1" s="147"/>
      <c r="BC1" s="147"/>
      <c r="BD1" s="147"/>
      <c r="BE1" s="147"/>
      <c r="BF1" s="147"/>
      <c r="BG1" s="147"/>
      <c r="BH1" s="147"/>
      <c r="BI1" s="147"/>
      <c r="BJ1" s="147"/>
      <c r="BK1" s="147"/>
      <c r="BL1" s="147"/>
      <c r="BM1" s="147"/>
      <c r="BN1" s="147"/>
      <c r="BO1" s="147"/>
      <c r="BP1" s="147"/>
      <c r="BQ1" s="147"/>
      <c r="BR1" s="147"/>
      <c r="BS1" s="147"/>
      <c r="BT1" s="147"/>
      <c r="BU1" s="147"/>
      <c r="BV1" s="147"/>
      <c r="BW1" s="147"/>
      <c r="BX1" s="147"/>
      <c r="BY1" s="147"/>
      <c r="BZ1" s="147"/>
      <c r="CA1" s="147"/>
      <c r="CB1" s="147"/>
      <c r="CC1" s="147"/>
      <c r="CD1" s="147"/>
      <c r="CE1" s="147"/>
      <c r="CF1" s="147"/>
      <c r="CG1" s="147"/>
      <c r="CH1" s="147"/>
      <c r="CI1" s="147"/>
      <c r="CJ1" s="147"/>
      <c r="CK1" s="147"/>
      <c r="CL1" s="147"/>
      <c r="CM1" s="147"/>
      <c r="CN1" s="147"/>
      <c r="CO1" s="147"/>
      <c r="CP1" s="147"/>
      <c r="CQ1" s="147"/>
      <c r="CR1" s="147"/>
      <c r="CS1" s="147"/>
      <c r="CT1" s="147"/>
      <c r="CU1" s="147"/>
      <c r="CV1" s="147"/>
      <c r="CW1" s="147"/>
      <c r="CX1" s="147"/>
      <c r="CY1" s="147"/>
      <c r="CZ1" s="147"/>
      <c r="DA1" s="147"/>
      <c r="DB1" s="147"/>
      <c r="DC1" s="161"/>
      <c r="DD1" s="162"/>
      <c r="DE1" s="162"/>
      <c r="DF1" s="162"/>
      <c r="DG1" s="162"/>
      <c r="DH1" s="162"/>
      <c r="DI1" s="163"/>
    </row>
    <row r="2" spans="1:113" s="5" customFormat="1" ht="17.25" customHeight="1" thickBot="1">
      <c r="A2" s="145" t="s">
        <v>0</v>
      </c>
      <c r="B2" s="126" t="s">
        <v>53</v>
      </c>
      <c r="C2" s="127" t="s">
        <v>1</v>
      </c>
      <c r="D2" s="127" t="s">
        <v>2</v>
      </c>
      <c r="E2" s="127" t="s">
        <v>3</v>
      </c>
      <c r="F2" s="127" t="s">
        <v>4</v>
      </c>
      <c r="G2" s="127" t="s">
        <v>5</v>
      </c>
      <c r="H2" s="127" t="s">
        <v>6</v>
      </c>
      <c r="I2" s="127" t="s">
        <v>7</v>
      </c>
      <c r="J2" s="3" t="s">
        <v>8</v>
      </c>
      <c r="K2" s="4" t="s">
        <v>9</v>
      </c>
      <c r="L2" s="130" t="s">
        <v>45</v>
      </c>
      <c r="M2" s="131" t="s">
        <v>46</v>
      </c>
      <c r="N2" s="136" t="s">
        <v>10</v>
      </c>
      <c r="O2" s="137" t="s">
        <v>11</v>
      </c>
      <c r="P2" s="138" t="s">
        <v>12</v>
      </c>
      <c r="Q2" s="137" t="s">
        <v>13</v>
      </c>
      <c r="R2" s="138" t="s">
        <v>14</v>
      </c>
      <c r="S2" s="137" t="s">
        <v>15</v>
      </c>
      <c r="T2" s="164" t="s">
        <v>50</v>
      </c>
      <c r="U2" s="139" t="s">
        <v>51</v>
      </c>
      <c r="V2" s="136" t="s">
        <v>16</v>
      </c>
      <c r="W2" s="137" t="s">
        <v>17</v>
      </c>
      <c r="X2" s="140" t="s">
        <v>125</v>
      </c>
      <c r="Y2" s="136" t="s">
        <v>18</v>
      </c>
      <c r="Z2" s="141" t="s">
        <v>19</v>
      </c>
      <c r="AA2" s="142" t="s">
        <v>54</v>
      </c>
      <c r="AB2" s="143" t="s">
        <v>20</v>
      </c>
      <c r="AC2" s="143" t="s">
        <v>21</v>
      </c>
      <c r="AD2" s="144" t="s">
        <v>22</v>
      </c>
      <c r="AE2" s="92" t="s">
        <v>23</v>
      </c>
      <c r="AF2" s="93" t="s">
        <v>55</v>
      </c>
      <c r="AG2" s="93" t="s">
        <v>56</v>
      </c>
      <c r="AH2" s="93" t="s">
        <v>57</v>
      </c>
      <c r="AI2" s="93" t="s">
        <v>58</v>
      </c>
      <c r="AJ2" s="93" t="s">
        <v>24</v>
      </c>
      <c r="AK2" s="93" t="s">
        <v>25</v>
      </c>
      <c r="AL2" s="93" t="s">
        <v>26</v>
      </c>
      <c r="AM2" s="93" t="s">
        <v>59</v>
      </c>
      <c r="AN2" s="93" t="s">
        <v>60</v>
      </c>
      <c r="AO2" s="93" t="s">
        <v>61</v>
      </c>
      <c r="AP2" s="93" t="s">
        <v>62</v>
      </c>
      <c r="AQ2" s="93" t="s">
        <v>63</v>
      </c>
      <c r="AR2" s="93" t="s">
        <v>64</v>
      </c>
      <c r="AS2" s="93" t="s">
        <v>65</v>
      </c>
      <c r="AT2" s="93" t="s">
        <v>66</v>
      </c>
      <c r="AU2" s="93" t="s">
        <v>67</v>
      </c>
      <c r="AV2" s="93" t="s">
        <v>68</v>
      </c>
      <c r="AW2" s="93" t="s">
        <v>69</v>
      </c>
      <c r="AX2" s="93" t="s">
        <v>70</v>
      </c>
      <c r="AY2" s="93" t="s">
        <v>71</v>
      </c>
      <c r="AZ2" s="93" t="s">
        <v>72</v>
      </c>
      <c r="BA2" s="93" t="s">
        <v>73</v>
      </c>
      <c r="BB2" s="93" t="s">
        <v>74</v>
      </c>
      <c r="BC2" s="93" t="s">
        <v>75</v>
      </c>
      <c r="BD2" s="93" t="s">
        <v>76</v>
      </c>
      <c r="BE2" s="93" t="s">
        <v>77</v>
      </c>
      <c r="BF2" s="93" t="s">
        <v>78</v>
      </c>
      <c r="BG2" s="93" t="s">
        <v>79</v>
      </c>
      <c r="BH2" s="93" t="s">
        <v>80</v>
      </c>
      <c r="BI2" s="93" t="s">
        <v>81</v>
      </c>
      <c r="BJ2" s="93" t="s">
        <v>82</v>
      </c>
      <c r="BK2" s="93" t="s">
        <v>83</v>
      </c>
      <c r="BL2" s="93" t="s">
        <v>84</v>
      </c>
      <c r="BM2" s="93" t="s">
        <v>85</v>
      </c>
      <c r="BN2" s="93" t="s">
        <v>86</v>
      </c>
      <c r="BO2" s="93" t="s">
        <v>87</v>
      </c>
      <c r="BP2" s="93" t="s">
        <v>88</v>
      </c>
      <c r="BQ2" s="93" t="s">
        <v>89</v>
      </c>
      <c r="BR2" s="93" t="s">
        <v>90</v>
      </c>
      <c r="BS2" s="93" t="s">
        <v>91</v>
      </c>
      <c r="BT2" s="93" t="s">
        <v>92</v>
      </c>
      <c r="BU2" s="93" t="s">
        <v>93</v>
      </c>
      <c r="BV2" s="93" t="s">
        <v>94</v>
      </c>
      <c r="BW2" s="93" t="s">
        <v>95</v>
      </c>
      <c r="BX2" s="93" t="s">
        <v>96</v>
      </c>
      <c r="BY2" s="93" t="s">
        <v>97</v>
      </c>
      <c r="BZ2" s="93" t="s">
        <v>98</v>
      </c>
      <c r="CA2" s="93" t="s">
        <v>99</v>
      </c>
      <c r="CB2" s="93" t="s">
        <v>100</v>
      </c>
      <c r="CC2" s="93" t="s">
        <v>101</v>
      </c>
      <c r="CD2" s="93" t="s">
        <v>102</v>
      </c>
      <c r="CE2" s="93" t="s">
        <v>103</v>
      </c>
      <c r="CF2" s="93" t="s">
        <v>104</v>
      </c>
      <c r="CG2" s="93" t="s">
        <v>105</v>
      </c>
      <c r="CH2" s="93" t="s">
        <v>106</v>
      </c>
      <c r="CI2" s="93" t="s">
        <v>107</v>
      </c>
      <c r="CJ2" s="93" t="s">
        <v>108</v>
      </c>
      <c r="CK2" s="93" t="s">
        <v>109</v>
      </c>
      <c r="CL2" s="93" t="s">
        <v>110</v>
      </c>
      <c r="CM2" s="93" t="s">
        <v>111</v>
      </c>
      <c r="CN2" s="93" t="s">
        <v>102</v>
      </c>
      <c r="CO2" s="93" t="s">
        <v>112</v>
      </c>
      <c r="CP2" s="93" t="s">
        <v>113</v>
      </c>
      <c r="CQ2" s="93" t="s">
        <v>114</v>
      </c>
      <c r="CR2" s="93" t="s">
        <v>115</v>
      </c>
      <c r="CS2" s="93" t="s">
        <v>116</v>
      </c>
      <c r="CT2" s="93" t="s">
        <v>117</v>
      </c>
      <c r="CU2" s="93" t="s">
        <v>118</v>
      </c>
      <c r="CV2" s="93" t="s">
        <v>89</v>
      </c>
      <c r="CW2" s="93" t="s">
        <v>119</v>
      </c>
      <c r="CX2" s="93" t="s">
        <v>120</v>
      </c>
      <c r="CY2" s="93" t="s">
        <v>121</v>
      </c>
      <c r="CZ2" s="93" t="s">
        <v>122</v>
      </c>
      <c r="DA2" s="93" t="s">
        <v>123</v>
      </c>
      <c r="DB2" s="94" t="s">
        <v>124</v>
      </c>
      <c r="DC2" s="121" t="s">
        <v>48</v>
      </c>
      <c r="DD2" s="151" t="s">
        <v>49</v>
      </c>
      <c r="DE2" s="152"/>
      <c r="DF2" s="152"/>
      <c r="DG2" s="152"/>
      <c r="DH2" s="152"/>
      <c r="DI2" s="153"/>
    </row>
    <row r="3" spans="1:113" s="31" customFormat="1" ht="22.5" customHeight="1">
      <c r="A3" s="40"/>
      <c r="B3" s="42" t="e">
        <f t="shared" ref="B3" si="0">BN3</f>
        <v>#NUM!</v>
      </c>
      <c r="C3" s="43" t="e">
        <f t="shared" ref="C3" si="1">-0.6*BN3/AA3+0.03+BN3</f>
        <v>#NUM!</v>
      </c>
      <c r="D3" s="43" t="e">
        <f t="shared" ref="D3" si="2">B3/AA3</f>
        <v>#NUM!</v>
      </c>
      <c r="E3" s="44" t="e">
        <f t="shared" ref="E3" si="3">1-((AG3/AF3-0.008*AA3)^(1-0.6/AA3)+0.008*AA3) / (1+1.81*(K3/Z3))</f>
        <v>#DIV/0!</v>
      </c>
      <c r="F3" s="43" t="e">
        <f t="shared" ref="F3" si="4">BP3</f>
        <v>#NUM!</v>
      </c>
      <c r="G3" s="45" t="e">
        <f t="shared" ref="G3" si="5">DB3</f>
        <v>#DIV/0!</v>
      </c>
      <c r="H3" s="46" t="str">
        <f t="shared" ref="H3" si="6">IF(J3="","",((J3*Z3/1000+K3)*R3-J3*Z3/1000*S3)/51+0.04*Z3)</f>
        <v/>
      </c>
      <c r="I3" s="47">
        <f t="shared" ref="I3" si="7">V3*W3</f>
        <v>0</v>
      </c>
      <c r="J3" s="48" t="str">
        <f t="shared" ref="J3" si="8">IF(AB3=1,(2.447-0.09156*AD3+0.1074*AC3+0.3362*Z3)*1000/Z3,IF(AB3=2,(-2.097+0.1069*AC3+0.2466*Z3)*1000/Z3,""))</f>
        <v/>
      </c>
      <c r="K3" s="49">
        <f t="shared" ref="K3" si="9">Y3-Z3</f>
        <v>0</v>
      </c>
      <c r="L3" s="50" t="e">
        <f t="shared" ref="L3" si="10">1-O3/N3</f>
        <v>#DIV/0!</v>
      </c>
      <c r="M3" s="51" t="e">
        <f t="shared" ref="M3:M26" si="11">1-Q3/P3</f>
        <v>#DIV/0!</v>
      </c>
      <c r="N3" s="25"/>
      <c r="O3" s="26"/>
      <c r="P3" s="64"/>
      <c r="Q3" s="65"/>
      <c r="R3" s="21"/>
      <c r="S3" s="22"/>
      <c r="T3" s="25"/>
      <c r="U3" s="26"/>
      <c r="V3" s="71"/>
      <c r="W3" s="72"/>
      <c r="X3" s="83"/>
      <c r="Y3" s="71"/>
      <c r="Z3" s="73"/>
      <c r="AA3" s="74"/>
      <c r="AB3" s="75"/>
      <c r="AC3" s="75"/>
      <c r="AD3" s="76"/>
      <c r="AE3" s="95"/>
      <c r="AF3" s="96">
        <f t="shared" ref="AF3:AF26" si="12">N3/100</f>
        <v>0</v>
      </c>
      <c r="AG3" s="96">
        <f t="shared" ref="AG3:AG26" si="13">O3/100</f>
        <v>0</v>
      </c>
      <c r="AH3" s="96">
        <f t="shared" ref="AH3:AH26" si="14">P3/100</f>
        <v>0</v>
      </c>
      <c r="AI3" s="96">
        <f t="shared" ref="AI3:AI26" si="15">Q3/100</f>
        <v>0</v>
      </c>
      <c r="AJ3" s="96">
        <f t="shared" ref="AJ3:AJ26" si="16">0.5538</f>
        <v>0.55379999999999996</v>
      </c>
      <c r="AK3" s="96">
        <v>0.49</v>
      </c>
      <c r="AL3" s="96">
        <f t="shared" ref="AL3:AL26" si="17">0.04/24/60/AK3</f>
        <v>5.6689342403628121E-5</v>
      </c>
      <c r="AM3" s="96">
        <f t="shared" ref="AM3:AM26" si="18">7*24*60</f>
        <v>10080</v>
      </c>
      <c r="AN3" s="96">
        <f t="shared" ref="AN3:AN26" si="19">(48-AA3)*60</f>
        <v>2880</v>
      </c>
      <c r="AO3" s="97">
        <f t="shared" ref="AO3:AO26" si="20">(72-AA3)*60</f>
        <v>4320</v>
      </c>
      <c r="AP3" s="96">
        <f t="shared" ref="AP3:AP26" si="21">AL3*AN3</f>
        <v>0.16326530612244899</v>
      </c>
      <c r="AQ3" s="97">
        <f t="shared" ref="AQ3:AQ26" si="22">AL3*AO3</f>
        <v>0.24489795918367349</v>
      </c>
      <c r="AR3" s="96">
        <f t="shared" ref="AR3:AR26" si="23">EXP(-AP3)</f>
        <v>0.84936581656831245</v>
      </c>
      <c r="AS3" s="96">
        <f t="shared" ref="AS3:AS26" si="24">EXP(-AQ3)</f>
        <v>0.78278441012691968</v>
      </c>
      <c r="AT3" s="96">
        <f t="shared" ref="AT3:AT26" si="25">Z3*AJ3*1000</f>
        <v>0</v>
      </c>
      <c r="AU3" s="97">
        <f t="shared" ref="AU3:AU26" si="26">Z3*AK3*1000</f>
        <v>0</v>
      </c>
      <c r="AV3" s="97" t="e">
        <f t="shared" ref="AV3:AV26" si="27">LN(AF3/AG3)</f>
        <v>#DIV/0!</v>
      </c>
      <c r="AW3" s="97" t="e">
        <f t="shared" ref="AW3:AW26" si="28">AV3/(AA3*60)</f>
        <v>#DIV/0!</v>
      </c>
      <c r="AX3" s="97" t="e">
        <f t="shared" ref="AX3:AX26" si="29">(AF3-AG3)/AN3/AW3</f>
        <v>#DIV/0!</v>
      </c>
      <c r="AY3" s="97" t="e">
        <f t="shared" ref="AY3:AY26" si="30">LN((AF3-AX3)/(AG3-AX3))</f>
        <v>#DIV/0!</v>
      </c>
      <c r="AZ3" s="97" t="e">
        <f t="shared" ref="AZ3:AZ26" si="31">AY3/(AA3*60)</f>
        <v>#DIV/0!</v>
      </c>
      <c r="BA3" s="96" t="e">
        <f t="shared" ref="BA3:BA26" si="32">EXP(-AV3)</f>
        <v>#DIV/0!</v>
      </c>
      <c r="BB3" s="97" t="e">
        <f t="shared" ref="BB3:BB26" si="33">AM3-(1-BA3)*(2+BA3)*(AN3-(1/AV3)*(AA3*60))-3*(AA3*60)</f>
        <v>#DIV/0!</v>
      </c>
      <c r="BC3" s="97" t="e">
        <f t="shared" ref="BC3:BC26" si="34">AF3*(BA3*AW3*BB3+(1-BA3)*(1-BA3))/(AW3*BB3-(1+BA3)*(1-BA3)*(1-BA3))</f>
        <v>#DIV/0!</v>
      </c>
      <c r="BD3" s="96" t="e">
        <f t="shared" ref="BD3:BD26" si="35">EXP(-AY3)</f>
        <v>#DIV/0!</v>
      </c>
      <c r="BE3" s="96" t="e">
        <f t="shared" ref="BE3:BE26" si="36">AM3-(1-BD3)*(2+BD3)*(AN3-(1/AY3)*(AA3*60))-3*(AA3*60)</f>
        <v>#DIV/0!</v>
      </c>
      <c r="BF3" s="97" t="e">
        <f t="shared" ref="BF3:BF26" si="37">AF3*(BD3*AZ3*BE3+(1-BD3)*(1-BD3))/(AZ3*BE3-(1+BD3)*(1-BD3)*(1-BD3))</f>
        <v>#DIV/0!</v>
      </c>
      <c r="BG3" s="98" t="e">
        <f t="shared" ref="BG3:BG26" si="38">LN(AG3)-(LN(BC3)*AY3-LN(BF3)*AV3)/(AY3-AV3)</f>
        <v>#NUM!</v>
      </c>
      <c r="BH3" s="96" t="e">
        <f t="shared" ref="BH3:BH26" si="39">(LN(BF3)-LN(BC3))/(AY3-AV3)</f>
        <v>#DIV/0!</v>
      </c>
      <c r="BI3" s="96" t="e">
        <f t="shared" ref="BI3:BI26" si="40">BG3/BH3</f>
        <v>#NUM!</v>
      </c>
      <c r="BJ3" s="96" t="e">
        <f t="shared" ref="BJ3:BJ26" si="41">BI3/(AA3*60)</f>
        <v>#NUM!</v>
      </c>
      <c r="BK3" s="96" t="e">
        <f t="shared" ref="BK3:BK26" si="42">(AG3-AF3*EXP(-BI3))*BI3/(AA3*60)/(1-EXP(-BI3))</f>
        <v>#NUM!</v>
      </c>
      <c r="BL3" s="96" t="e">
        <f t="shared" ref="BL3:BL26" si="43">(BK3+K3*1000/AT3*AF3/AO3)*1000</f>
        <v>#NUM!</v>
      </c>
      <c r="BM3" s="96" t="e">
        <f t="shared" ref="BM3:BM26" si="44">(AF3-BK3/BJ3)/BJ3*(1-EXP(-BI3))+BK3/BJ3*(AA3*60)</f>
        <v>#NUM!</v>
      </c>
      <c r="BN3" s="99" t="e">
        <f t="shared" ref="BN3:BN26" si="45">BI3+(Y3-Z3)*1000/AT3*AF3*((AA3*60)/AO3+1)*(AA3*60)/BM3</f>
        <v>#NUM!</v>
      </c>
      <c r="BO3" s="96" t="e">
        <f t="shared" ref="BO3:BO26" si="46">AJ3*(9.35*BL3+0.29)</f>
        <v>#NUM!</v>
      </c>
      <c r="BP3" s="96" t="e">
        <f t="shared" ref="BP3:BP26" si="47">0.96*BO3+0.07</f>
        <v>#NUM!</v>
      </c>
      <c r="BQ3" s="96" t="e">
        <f t="shared" ref="BQ3:BQ26" si="48">LN(AH3/AI3)</f>
        <v>#DIV/0!</v>
      </c>
      <c r="BR3" s="96" t="e">
        <f t="shared" ref="BR3:BR26" si="49">BQ3/(AA3*60)</f>
        <v>#DIV/0!</v>
      </c>
      <c r="BS3" s="96" t="e">
        <f t="shared" ref="BS3:BS26" si="50">(81.6215*BR3+0.942497)*AI3</f>
        <v>#DIV/0!</v>
      </c>
      <c r="BT3" s="96" t="e">
        <f t="shared" ref="BT3:BT26" si="51">LN(AH3/BS3)</f>
        <v>#DIV/0!</v>
      </c>
      <c r="BU3" s="96" t="e">
        <f t="shared" ref="BU3:BU26" si="52">BT3/(AA3*60)</f>
        <v>#DIV/0!</v>
      </c>
      <c r="BV3" s="97" t="e">
        <f t="shared" ref="BV3:BV26" si="53">(AH3-BS3)/AN3/BU3</f>
        <v>#DIV/0!</v>
      </c>
      <c r="BW3" s="97" t="e">
        <f t="shared" ref="BW3:BW26" si="54">(AH3-BV3)/(BS3-BV3)</f>
        <v>#DIV/0!</v>
      </c>
      <c r="BX3" s="97" t="e">
        <f t="shared" ref="BX3:BX26" si="55">IF(BW3&gt;0,LN(BW3),"")</f>
        <v>#DIV/0!</v>
      </c>
      <c r="BY3" s="97" t="e">
        <f t="shared" ref="BY3:BY26" si="56">BX3/(AA3*60)</f>
        <v>#DIV/0!</v>
      </c>
      <c r="BZ3" s="97" t="e">
        <f t="shared" ref="BZ3:BZ26" si="57">EXP(-BT3)</f>
        <v>#DIV/0!</v>
      </c>
      <c r="CA3" s="97" t="e">
        <f t="shared" ref="CA3:CA26" si="58">AR3*(1-BZ3)*(1+BZ3*AR3)</f>
        <v>#DIV/0!</v>
      </c>
      <c r="CB3" s="97" t="e">
        <f t="shared" ref="CB3:CB26" si="59">(1-AR3)*(1+BZ3*AR3)</f>
        <v>#DIV/0!</v>
      </c>
      <c r="CC3" s="97" t="e">
        <f t="shared" ref="CC3:CC26" si="60">BZ3^2*AR3^2*(1-AS3)</f>
        <v>#DIV/0!</v>
      </c>
      <c r="CD3" s="97" t="e">
        <f t="shared" ref="CD3:CD26" si="61">(1-BZ3)*((1-AR3)*(BZ3*AR3+2)/AL3+(AR3*(1-BZ3)-3)/BU3)</f>
        <v>#DIV/0!</v>
      </c>
      <c r="CE3" s="97" t="e">
        <f t="shared" ref="CE3:CE26" si="62">(1-AR3)*((BZ3*(1-AR3)-2)/AL3+(1-BZ3)/BU3)</f>
        <v>#DIV/0!</v>
      </c>
      <c r="CF3" s="97" t="e">
        <f t="shared" ref="CF3:CF26" si="63">(1-AS3)*((BZ3*(1-AR3)*(BZ3*AR3+1)-1)/AL3+(1-BZ3)*(BZ3*AR3+1)/BU3)</f>
        <v>#DIV/0!</v>
      </c>
      <c r="CG3" s="97" t="e">
        <f t="shared" ref="CG3:CG26" si="64">CD3+CE3+CF3</f>
        <v>#DIV/0!</v>
      </c>
      <c r="CH3" s="97" t="e">
        <f t="shared" ref="CH3:CH26" si="65">CA3+CB3+CC3</f>
        <v>#DIV/0!</v>
      </c>
      <c r="CI3" s="97" t="e">
        <f t="shared" ref="CI3:CI26" si="66">AH3*(BZ3*BU3*CG3-(1-BZ3)^2)/(BU3*CG3+CH3*(1-BZ3))</f>
        <v>#DIV/0!</v>
      </c>
      <c r="CJ3" s="97" t="e">
        <f t="shared" ref="CJ3:CJ26" si="67">EXP(-BX3)</f>
        <v>#DIV/0!</v>
      </c>
      <c r="CK3" s="97" t="e">
        <f t="shared" ref="CK3:CK26" si="68">AR3*(1-CJ3)*(1+CJ3*AR3)</f>
        <v>#DIV/0!</v>
      </c>
      <c r="CL3" s="97" t="e">
        <f t="shared" ref="CL3:CL26" si="69">(1-AR3)*(1+CJ3*AR3)</f>
        <v>#DIV/0!</v>
      </c>
      <c r="CM3" s="97" t="e">
        <f t="shared" ref="CM3:CM26" si="70">CJ3^2*AR3^2*(1-AS3)</f>
        <v>#DIV/0!</v>
      </c>
      <c r="CN3" s="97" t="e">
        <f t="shared" ref="CN3:CN26" si="71">(1-CJ3)*((1-AR3)*(CJ3*AR3+2)/AL3+(AR3*(1-CJ3)-3)/BY3)</f>
        <v>#DIV/0!</v>
      </c>
      <c r="CO3" s="97" t="e">
        <f t="shared" ref="CO3:CO26" si="72">(1-AR3)*((CJ3*(1-AR3)-2)/AL3+(1-CJ3)/BY3)</f>
        <v>#DIV/0!</v>
      </c>
      <c r="CP3" s="97" t="e">
        <f t="shared" ref="CP3:CP26" si="73">(1-AS3)*((CJ3*(1-AR3)*(CJ3*AR3+1)-1)/AL3+(1-CJ3)*(CJ3*AR3+1)/BY3)</f>
        <v>#DIV/0!</v>
      </c>
      <c r="CQ3" s="97" t="e">
        <f t="shared" ref="CQ3:CQ26" si="74">CN3+CO3+CP3</f>
        <v>#DIV/0!</v>
      </c>
      <c r="CR3" s="97" t="e">
        <f t="shared" ref="CR3:CR26" si="75">CK3+CL3+CM3</f>
        <v>#DIV/0!</v>
      </c>
      <c r="CS3" s="97" t="e">
        <f t="shared" ref="CS3:CS26" si="76">AH3*(CJ3*BY3*CQ3-(1-CJ3)^2)/(BY3*CQ3+CR3*(1-CJ3))</f>
        <v>#DIV/0!</v>
      </c>
      <c r="CT3" s="97" t="e">
        <f t="shared" ref="CT3:CT26" si="77">LN(BS3)-(LN(CI3)*BX3-LN(CS3)*BT3)/(BX3-BT3)</f>
        <v>#DIV/0!</v>
      </c>
      <c r="CU3" s="97" t="e">
        <f t="shared" ref="CU3:CU26" si="78">(LN(CS3)-LN(CI3))/(BX3-BT3)</f>
        <v>#DIV/0!</v>
      </c>
      <c r="CV3" s="97" t="e">
        <f t="shared" ref="CV3:CV26" si="79">CT3/CU3</f>
        <v>#DIV/0!</v>
      </c>
      <c r="CW3" s="97" t="e">
        <f t="shared" ref="CW3:CW26" si="80">(BS3-AH3*EXP(-CV3))*CV3/(AA3*60)/(1-EXP(-CV3))</f>
        <v>#DIV/0!</v>
      </c>
      <c r="CX3" s="97" t="e">
        <f t="shared" ref="CX3:CX26" si="81">(CW3+K3*1000/AU3*AH3/AO3)*1000</f>
        <v>#DIV/0!</v>
      </c>
      <c r="CY3" s="97" t="e">
        <f t="shared" ref="CY3:CY26" si="82">CX3*AK3</f>
        <v>#DIV/0!</v>
      </c>
      <c r="CZ3" s="97" t="e">
        <f t="shared" ref="CZ3:CZ26" si="83">CY3*60*24-(3.49*BP3-0.32)</f>
        <v>#DIV/0!</v>
      </c>
      <c r="DA3" s="96" t="str">
        <f t="shared" ref="DA3:DA26" si="84">IF(AB3=1,23.53-0.147*AD3,IF(AB3=2,19.58-0.117*AD3,""))</f>
        <v/>
      </c>
      <c r="DB3" s="100" t="e">
        <f t="shared" ref="DB3:DB26" si="85">CZ3/DA3*100</f>
        <v>#DIV/0!</v>
      </c>
      <c r="DC3" s="89"/>
      <c r="DD3" s="114" t="e">
        <f>IF(B3&lt;=1.4,"透析量不足","" )</f>
        <v>#NUM!</v>
      </c>
      <c r="DE3" s="90" t="e">
        <f>IF(F3&gt;=1.5,"蛋白過剰摂取",IF(F3&lt;=0.9,"蛋白摂取不足",""))</f>
        <v>#NUM!</v>
      </c>
      <c r="DF3" s="116" t="str">
        <f>IF(I3&gt;=70,"Ca×P注意","")</f>
        <v/>
      </c>
      <c r="DG3" s="120" t="str">
        <f>IF(H3&gt;=10,"塩分過剰摂取","")</f>
        <v>塩分過剰摂取</v>
      </c>
      <c r="DH3" s="116" t="str">
        <f>IF(T3&gt;=6,"高カリウム血症","")</f>
        <v/>
      </c>
      <c r="DI3" s="91" t="str">
        <f>IF(W3&gt;=5.5,"高リン血症","")</f>
        <v/>
      </c>
    </row>
    <row r="4" spans="1:113" s="31" customFormat="1" ht="22.5" customHeight="1">
      <c r="A4" s="6"/>
      <c r="B4" s="7" t="e">
        <f t="shared" ref="B4" si="86">BN4</f>
        <v>#NUM!</v>
      </c>
      <c r="C4" s="8" t="e">
        <f t="shared" ref="C4" si="87">-0.6*BN4/AA4+0.03+BN4</f>
        <v>#NUM!</v>
      </c>
      <c r="D4" s="8" t="e">
        <f t="shared" ref="D4" si="88">B4/AA4</f>
        <v>#NUM!</v>
      </c>
      <c r="E4" s="9" t="e">
        <f t="shared" ref="E4" si="89">1-((AG4/AF4-0.008*AA4)^(1-0.6/AA4)+0.008*AA4) / (1+1.81*(K4/Z4))</f>
        <v>#DIV/0!</v>
      </c>
      <c r="F4" s="8" t="e">
        <f t="shared" ref="F4" si="90">BP4</f>
        <v>#NUM!</v>
      </c>
      <c r="G4" s="10" t="e">
        <f t="shared" ref="G4" si="91">DB4</f>
        <v>#DIV/0!</v>
      </c>
      <c r="H4" s="11" t="str">
        <f t="shared" ref="H4" si="92">IF(J4="","",((J4*Z4/1000+K4)*R4-J4*Z4/1000*S4)/51+0.04*Z4)</f>
        <v/>
      </c>
      <c r="I4" s="12">
        <f t="shared" ref="I4" si="93">V4*W4</f>
        <v>0</v>
      </c>
      <c r="J4" s="13" t="str">
        <f t="shared" ref="J4" si="94">IF(AB4=1,(2.447-0.09156*AD4+0.1074*AC4+0.3362*Z4)*1000/Z4,IF(AB4=2,(-2.097+0.1069*AC4+0.2466*Z4)*1000/Z4,""))</f>
        <v/>
      </c>
      <c r="K4" s="14">
        <f t="shared" ref="K4" si="95">Y4-Z4</f>
        <v>0</v>
      </c>
      <c r="L4" s="15" t="e">
        <f t="shared" ref="L4" si="96">1-O4/N4</f>
        <v>#DIV/0!</v>
      </c>
      <c r="M4" s="34" t="e">
        <f t="shared" si="11"/>
        <v>#DIV/0!</v>
      </c>
      <c r="N4" s="16"/>
      <c r="O4" s="17"/>
      <c r="P4" s="18"/>
      <c r="Q4" s="19"/>
      <c r="R4" s="20"/>
      <c r="S4" s="68"/>
      <c r="T4" s="165"/>
      <c r="U4" s="166"/>
      <c r="V4" s="23"/>
      <c r="W4" s="24"/>
      <c r="X4" s="84"/>
      <c r="Y4" s="23"/>
      <c r="Z4" s="27"/>
      <c r="AA4" s="28"/>
      <c r="AB4" s="29"/>
      <c r="AC4" s="29"/>
      <c r="AD4" s="30"/>
      <c r="AE4" s="101"/>
      <c r="AF4" s="102">
        <f t="shared" si="12"/>
        <v>0</v>
      </c>
      <c r="AG4" s="102">
        <f t="shared" si="13"/>
        <v>0</v>
      </c>
      <c r="AH4" s="102">
        <f t="shared" si="14"/>
        <v>0</v>
      </c>
      <c r="AI4" s="102">
        <f t="shared" si="15"/>
        <v>0</v>
      </c>
      <c r="AJ4" s="102">
        <f t="shared" si="16"/>
        <v>0.55379999999999996</v>
      </c>
      <c r="AK4" s="102">
        <v>0.49</v>
      </c>
      <c r="AL4" s="102">
        <f t="shared" si="17"/>
        <v>5.6689342403628121E-5</v>
      </c>
      <c r="AM4" s="102">
        <f t="shared" si="18"/>
        <v>10080</v>
      </c>
      <c r="AN4" s="102">
        <f t="shared" si="19"/>
        <v>2880</v>
      </c>
      <c r="AO4" s="103">
        <f t="shared" si="20"/>
        <v>4320</v>
      </c>
      <c r="AP4" s="102">
        <f t="shared" si="21"/>
        <v>0.16326530612244899</v>
      </c>
      <c r="AQ4" s="103">
        <f t="shared" si="22"/>
        <v>0.24489795918367349</v>
      </c>
      <c r="AR4" s="102">
        <f t="shared" si="23"/>
        <v>0.84936581656831245</v>
      </c>
      <c r="AS4" s="102">
        <f t="shared" si="24"/>
        <v>0.78278441012691968</v>
      </c>
      <c r="AT4" s="102">
        <f t="shared" si="25"/>
        <v>0</v>
      </c>
      <c r="AU4" s="103">
        <f t="shared" si="26"/>
        <v>0</v>
      </c>
      <c r="AV4" s="103" t="e">
        <f t="shared" si="27"/>
        <v>#DIV/0!</v>
      </c>
      <c r="AW4" s="103" t="e">
        <f t="shared" si="28"/>
        <v>#DIV/0!</v>
      </c>
      <c r="AX4" s="103" t="e">
        <f t="shared" si="29"/>
        <v>#DIV/0!</v>
      </c>
      <c r="AY4" s="103" t="e">
        <f t="shared" si="30"/>
        <v>#DIV/0!</v>
      </c>
      <c r="AZ4" s="103" t="e">
        <f t="shared" si="31"/>
        <v>#DIV/0!</v>
      </c>
      <c r="BA4" s="102" t="e">
        <f t="shared" si="32"/>
        <v>#DIV/0!</v>
      </c>
      <c r="BB4" s="103" t="e">
        <f t="shared" si="33"/>
        <v>#DIV/0!</v>
      </c>
      <c r="BC4" s="103" t="e">
        <f t="shared" si="34"/>
        <v>#DIV/0!</v>
      </c>
      <c r="BD4" s="102" t="e">
        <f t="shared" si="35"/>
        <v>#DIV/0!</v>
      </c>
      <c r="BE4" s="102" t="e">
        <f t="shared" si="36"/>
        <v>#DIV/0!</v>
      </c>
      <c r="BF4" s="103" t="e">
        <f t="shared" si="37"/>
        <v>#DIV/0!</v>
      </c>
      <c r="BG4" s="104" t="e">
        <f t="shared" si="38"/>
        <v>#NUM!</v>
      </c>
      <c r="BH4" s="102" t="e">
        <f t="shared" si="39"/>
        <v>#DIV/0!</v>
      </c>
      <c r="BI4" s="102" t="e">
        <f t="shared" si="40"/>
        <v>#NUM!</v>
      </c>
      <c r="BJ4" s="102" t="e">
        <f t="shared" si="41"/>
        <v>#NUM!</v>
      </c>
      <c r="BK4" s="102" t="e">
        <f t="shared" si="42"/>
        <v>#NUM!</v>
      </c>
      <c r="BL4" s="102" t="e">
        <f t="shared" si="43"/>
        <v>#NUM!</v>
      </c>
      <c r="BM4" s="102" t="e">
        <f t="shared" si="44"/>
        <v>#NUM!</v>
      </c>
      <c r="BN4" s="105" t="e">
        <f t="shared" si="45"/>
        <v>#NUM!</v>
      </c>
      <c r="BO4" s="102" t="e">
        <f t="shared" si="46"/>
        <v>#NUM!</v>
      </c>
      <c r="BP4" s="102" t="e">
        <f t="shared" si="47"/>
        <v>#NUM!</v>
      </c>
      <c r="BQ4" s="102" t="e">
        <f t="shared" si="48"/>
        <v>#DIV/0!</v>
      </c>
      <c r="BR4" s="102" t="e">
        <f t="shared" si="49"/>
        <v>#DIV/0!</v>
      </c>
      <c r="BS4" s="102" t="e">
        <f t="shared" si="50"/>
        <v>#DIV/0!</v>
      </c>
      <c r="BT4" s="102" t="e">
        <f t="shared" si="51"/>
        <v>#DIV/0!</v>
      </c>
      <c r="BU4" s="102" t="e">
        <f t="shared" si="52"/>
        <v>#DIV/0!</v>
      </c>
      <c r="BV4" s="103" t="e">
        <f t="shared" si="53"/>
        <v>#DIV/0!</v>
      </c>
      <c r="BW4" s="103" t="e">
        <f t="shared" si="54"/>
        <v>#DIV/0!</v>
      </c>
      <c r="BX4" s="103" t="e">
        <f t="shared" si="55"/>
        <v>#DIV/0!</v>
      </c>
      <c r="BY4" s="103" t="e">
        <f t="shared" si="56"/>
        <v>#DIV/0!</v>
      </c>
      <c r="BZ4" s="103" t="e">
        <f t="shared" si="57"/>
        <v>#DIV/0!</v>
      </c>
      <c r="CA4" s="103" t="e">
        <f t="shared" si="58"/>
        <v>#DIV/0!</v>
      </c>
      <c r="CB4" s="103" t="e">
        <f t="shared" si="59"/>
        <v>#DIV/0!</v>
      </c>
      <c r="CC4" s="103" t="e">
        <f t="shared" si="60"/>
        <v>#DIV/0!</v>
      </c>
      <c r="CD4" s="103" t="e">
        <f t="shared" si="61"/>
        <v>#DIV/0!</v>
      </c>
      <c r="CE4" s="103" t="e">
        <f t="shared" si="62"/>
        <v>#DIV/0!</v>
      </c>
      <c r="CF4" s="103" t="e">
        <f t="shared" si="63"/>
        <v>#DIV/0!</v>
      </c>
      <c r="CG4" s="103" t="e">
        <f t="shared" si="64"/>
        <v>#DIV/0!</v>
      </c>
      <c r="CH4" s="103" t="e">
        <f t="shared" si="65"/>
        <v>#DIV/0!</v>
      </c>
      <c r="CI4" s="103" t="e">
        <f t="shared" si="66"/>
        <v>#DIV/0!</v>
      </c>
      <c r="CJ4" s="103" t="e">
        <f t="shared" si="67"/>
        <v>#DIV/0!</v>
      </c>
      <c r="CK4" s="103" t="e">
        <f t="shared" si="68"/>
        <v>#DIV/0!</v>
      </c>
      <c r="CL4" s="103" t="e">
        <f t="shared" si="69"/>
        <v>#DIV/0!</v>
      </c>
      <c r="CM4" s="103" t="e">
        <f t="shared" si="70"/>
        <v>#DIV/0!</v>
      </c>
      <c r="CN4" s="103" t="e">
        <f t="shared" si="71"/>
        <v>#DIV/0!</v>
      </c>
      <c r="CO4" s="103" t="e">
        <f t="shared" si="72"/>
        <v>#DIV/0!</v>
      </c>
      <c r="CP4" s="103" t="e">
        <f t="shared" si="73"/>
        <v>#DIV/0!</v>
      </c>
      <c r="CQ4" s="103" t="e">
        <f t="shared" si="74"/>
        <v>#DIV/0!</v>
      </c>
      <c r="CR4" s="103" t="e">
        <f t="shared" si="75"/>
        <v>#DIV/0!</v>
      </c>
      <c r="CS4" s="103" t="e">
        <f t="shared" si="76"/>
        <v>#DIV/0!</v>
      </c>
      <c r="CT4" s="103" t="e">
        <f t="shared" si="77"/>
        <v>#DIV/0!</v>
      </c>
      <c r="CU4" s="103" t="e">
        <f t="shared" si="78"/>
        <v>#DIV/0!</v>
      </c>
      <c r="CV4" s="103" t="e">
        <f t="shared" si="79"/>
        <v>#DIV/0!</v>
      </c>
      <c r="CW4" s="103" t="e">
        <f t="shared" si="80"/>
        <v>#DIV/0!</v>
      </c>
      <c r="CX4" s="103" t="e">
        <f t="shared" si="81"/>
        <v>#DIV/0!</v>
      </c>
      <c r="CY4" s="103" t="e">
        <f t="shared" si="82"/>
        <v>#DIV/0!</v>
      </c>
      <c r="CZ4" s="103" t="e">
        <f t="shared" si="83"/>
        <v>#DIV/0!</v>
      </c>
      <c r="DA4" s="102" t="str">
        <f t="shared" si="84"/>
        <v/>
      </c>
      <c r="DB4" s="106" t="e">
        <f t="shared" si="85"/>
        <v>#DIV/0!</v>
      </c>
      <c r="DC4" s="87"/>
      <c r="DD4" s="37" t="e">
        <f>IF(B4&lt;=1.4,"透析量不足","" )</f>
        <v>#NUM!</v>
      </c>
      <c r="DE4" s="38" t="e">
        <f>IF(F4&gt;=1.5,"蛋白過剰摂取",IF(F4&lt;=0.9,"蛋白摂取不足",""))</f>
        <v>#NUM!</v>
      </c>
      <c r="DF4" s="38" t="str">
        <f>IF(I4&gt;=70,"Ca×P注意","")</f>
        <v/>
      </c>
      <c r="DG4" s="118" t="str">
        <f>IF(H4&gt;=10,"塩分過剰摂取","")</f>
        <v>塩分過剰摂取</v>
      </c>
      <c r="DH4" s="38" t="str">
        <f>IF(T4&gt;=6,"高カリウム血症","")</f>
        <v/>
      </c>
      <c r="DI4" s="39" t="str">
        <f>IF(W4&gt;=5.5,"高リン血症","")</f>
        <v/>
      </c>
    </row>
    <row r="5" spans="1:113" s="31" customFormat="1" ht="22.5" customHeight="1">
      <c r="A5" s="6"/>
      <c r="B5" s="7" t="e">
        <f t="shared" ref="B5:B7" si="97">BN5</f>
        <v>#NUM!</v>
      </c>
      <c r="C5" s="8" t="e">
        <f t="shared" ref="C5:C7" si="98">-0.6*BN5/AA5+0.03+BN5</f>
        <v>#NUM!</v>
      </c>
      <c r="D5" s="8" t="e">
        <f t="shared" ref="D5:D7" si="99">B5/AA5</f>
        <v>#NUM!</v>
      </c>
      <c r="E5" s="9" t="e">
        <f t="shared" ref="E5:E7" si="100">1-((AG5/AF5-0.008*AA5)^(1-0.6/AA5)+0.008*AA5) / (1+1.81*(K5/Z5))</f>
        <v>#DIV/0!</v>
      </c>
      <c r="F5" s="8" t="e">
        <f t="shared" ref="F5:F7" si="101">BP5</f>
        <v>#NUM!</v>
      </c>
      <c r="G5" s="10" t="e">
        <f t="shared" ref="G5:G7" si="102">DB5</f>
        <v>#DIV/0!</v>
      </c>
      <c r="H5" s="11" t="str">
        <f t="shared" ref="H5:H7" si="103">IF(J5="","",((J5*Z5/1000+K5)*R5-J5*Z5/1000*S5)/51+0.04*Z5)</f>
        <v/>
      </c>
      <c r="I5" s="12">
        <f t="shared" ref="I5:I7" si="104">V5*W5</f>
        <v>0</v>
      </c>
      <c r="J5" s="13" t="str">
        <f t="shared" ref="J5:J7" si="105">IF(AB5=1,(2.447-0.09156*AD5+0.1074*AC5+0.3362*Z5)*1000/Z5,IF(AB5=2,(-2.097+0.1069*AC5+0.2466*Z5)*1000/Z5,""))</f>
        <v/>
      </c>
      <c r="K5" s="14">
        <f t="shared" ref="K5:K7" si="106">Y5-Z5</f>
        <v>0</v>
      </c>
      <c r="L5" s="15" t="e">
        <f t="shared" ref="L5:L7" si="107">1-O5/N5</f>
        <v>#DIV/0!</v>
      </c>
      <c r="M5" s="34" t="e">
        <f t="shared" si="11"/>
        <v>#DIV/0!</v>
      </c>
      <c r="N5" s="16"/>
      <c r="O5" s="17"/>
      <c r="P5" s="18"/>
      <c r="Q5" s="19"/>
      <c r="R5" s="20"/>
      <c r="S5" s="68"/>
      <c r="T5" s="165"/>
      <c r="U5" s="166"/>
      <c r="V5" s="23"/>
      <c r="W5" s="24"/>
      <c r="X5" s="84"/>
      <c r="Y5" s="23"/>
      <c r="Z5" s="27"/>
      <c r="AA5" s="28"/>
      <c r="AB5" s="29"/>
      <c r="AC5" s="29"/>
      <c r="AD5" s="30"/>
      <c r="AE5" s="101"/>
      <c r="AF5" s="102">
        <f t="shared" si="12"/>
        <v>0</v>
      </c>
      <c r="AG5" s="102">
        <f t="shared" si="13"/>
        <v>0</v>
      </c>
      <c r="AH5" s="102">
        <f t="shared" si="14"/>
        <v>0</v>
      </c>
      <c r="AI5" s="102">
        <f t="shared" si="15"/>
        <v>0</v>
      </c>
      <c r="AJ5" s="102">
        <f t="shared" si="16"/>
        <v>0.55379999999999996</v>
      </c>
      <c r="AK5" s="102">
        <v>0.49</v>
      </c>
      <c r="AL5" s="102">
        <f t="shared" si="17"/>
        <v>5.6689342403628121E-5</v>
      </c>
      <c r="AM5" s="102">
        <f t="shared" si="18"/>
        <v>10080</v>
      </c>
      <c r="AN5" s="102">
        <f t="shared" si="19"/>
        <v>2880</v>
      </c>
      <c r="AO5" s="103">
        <f t="shared" si="20"/>
        <v>4320</v>
      </c>
      <c r="AP5" s="102">
        <f t="shared" si="21"/>
        <v>0.16326530612244899</v>
      </c>
      <c r="AQ5" s="103">
        <f t="shared" si="22"/>
        <v>0.24489795918367349</v>
      </c>
      <c r="AR5" s="102">
        <f t="shared" si="23"/>
        <v>0.84936581656831245</v>
      </c>
      <c r="AS5" s="102">
        <f t="shared" si="24"/>
        <v>0.78278441012691968</v>
      </c>
      <c r="AT5" s="102">
        <f t="shared" si="25"/>
        <v>0</v>
      </c>
      <c r="AU5" s="103">
        <f t="shared" si="26"/>
        <v>0</v>
      </c>
      <c r="AV5" s="103" t="e">
        <f t="shared" si="27"/>
        <v>#DIV/0!</v>
      </c>
      <c r="AW5" s="103" t="e">
        <f t="shared" si="28"/>
        <v>#DIV/0!</v>
      </c>
      <c r="AX5" s="103" t="e">
        <f t="shared" si="29"/>
        <v>#DIV/0!</v>
      </c>
      <c r="AY5" s="103" t="e">
        <f t="shared" si="30"/>
        <v>#DIV/0!</v>
      </c>
      <c r="AZ5" s="103" t="e">
        <f t="shared" si="31"/>
        <v>#DIV/0!</v>
      </c>
      <c r="BA5" s="102" t="e">
        <f t="shared" si="32"/>
        <v>#DIV/0!</v>
      </c>
      <c r="BB5" s="103" t="e">
        <f t="shared" si="33"/>
        <v>#DIV/0!</v>
      </c>
      <c r="BC5" s="103" t="e">
        <f t="shared" si="34"/>
        <v>#DIV/0!</v>
      </c>
      <c r="BD5" s="102" t="e">
        <f t="shared" si="35"/>
        <v>#DIV/0!</v>
      </c>
      <c r="BE5" s="102" t="e">
        <f t="shared" si="36"/>
        <v>#DIV/0!</v>
      </c>
      <c r="BF5" s="103" t="e">
        <f t="shared" si="37"/>
        <v>#DIV/0!</v>
      </c>
      <c r="BG5" s="104" t="e">
        <f t="shared" si="38"/>
        <v>#NUM!</v>
      </c>
      <c r="BH5" s="102" t="e">
        <f t="shared" si="39"/>
        <v>#DIV/0!</v>
      </c>
      <c r="BI5" s="102" t="e">
        <f t="shared" si="40"/>
        <v>#NUM!</v>
      </c>
      <c r="BJ5" s="102" t="e">
        <f t="shared" si="41"/>
        <v>#NUM!</v>
      </c>
      <c r="BK5" s="102" t="e">
        <f t="shared" si="42"/>
        <v>#NUM!</v>
      </c>
      <c r="BL5" s="102" t="e">
        <f t="shared" si="43"/>
        <v>#NUM!</v>
      </c>
      <c r="BM5" s="102" t="e">
        <f t="shared" si="44"/>
        <v>#NUM!</v>
      </c>
      <c r="BN5" s="105" t="e">
        <f t="shared" si="45"/>
        <v>#NUM!</v>
      </c>
      <c r="BO5" s="102" t="e">
        <f t="shared" si="46"/>
        <v>#NUM!</v>
      </c>
      <c r="BP5" s="102" t="e">
        <f t="shared" si="47"/>
        <v>#NUM!</v>
      </c>
      <c r="BQ5" s="102" t="e">
        <f t="shared" si="48"/>
        <v>#DIV/0!</v>
      </c>
      <c r="BR5" s="102" t="e">
        <f t="shared" si="49"/>
        <v>#DIV/0!</v>
      </c>
      <c r="BS5" s="102" t="e">
        <f t="shared" si="50"/>
        <v>#DIV/0!</v>
      </c>
      <c r="BT5" s="102" t="e">
        <f t="shared" si="51"/>
        <v>#DIV/0!</v>
      </c>
      <c r="BU5" s="102" t="e">
        <f t="shared" si="52"/>
        <v>#DIV/0!</v>
      </c>
      <c r="BV5" s="103" t="e">
        <f t="shared" si="53"/>
        <v>#DIV/0!</v>
      </c>
      <c r="BW5" s="103" t="e">
        <f t="shared" si="54"/>
        <v>#DIV/0!</v>
      </c>
      <c r="BX5" s="103" t="e">
        <f t="shared" si="55"/>
        <v>#DIV/0!</v>
      </c>
      <c r="BY5" s="103" t="e">
        <f t="shared" si="56"/>
        <v>#DIV/0!</v>
      </c>
      <c r="BZ5" s="103" t="e">
        <f t="shared" si="57"/>
        <v>#DIV/0!</v>
      </c>
      <c r="CA5" s="103" t="e">
        <f t="shared" si="58"/>
        <v>#DIV/0!</v>
      </c>
      <c r="CB5" s="103" t="e">
        <f t="shared" si="59"/>
        <v>#DIV/0!</v>
      </c>
      <c r="CC5" s="103" t="e">
        <f t="shared" si="60"/>
        <v>#DIV/0!</v>
      </c>
      <c r="CD5" s="103" t="e">
        <f t="shared" si="61"/>
        <v>#DIV/0!</v>
      </c>
      <c r="CE5" s="103" t="e">
        <f t="shared" si="62"/>
        <v>#DIV/0!</v>
      </c>
      <c r="CF5" s="103" t="e">
        <f t="shared" si="63"/>
        <v>#DIV/0!</v>
      </c>
      <c r="CG5" s="103" t="e">
        <f t="shared" si="64"/>
        <v>#DIV/0!</v>
      </c>
      <c r="CH5" s="103" t="e">
        <f t="shared" si="65"/>
        <v>#DIV/0!</v>
      </c>
      <c r="CI5" s="103" t="e">
        <f t="shared" si="66"/>
        <v>#DIV/0!</v>
      </c>
      <c r="CJ5" s="103" t="e">
        <f t="shared" si="67"/>
        <v>#DIV/0!</v>
      </c>
      <c r="CK5" s="103" t="e">
        <f t="shared" si="68"/>
        <v>#DIV/0!</v>
      </c>
      <c r="CL5" s="103" t="e">
        <f t="shared" si="69"/>
        <v>#DIV/0!</v>
      </c>
      <c r="CM5" s="103" t="e">
        <f t="shared" si="70"/>
        <v>#DIV/0!</v>
      </c>
      <c r="CN5" s="103" t="e">
        <f t="shared" si="71"/>
        <v>#DIV/0!</v>
      </c>
      <c r="CO5" s="103" t="e">
        <f t="shared" si="72"/>
        <v>#DIV/0!</v>
      </c>
      <c r="CP5" s="103" t="e">
        <f t="shared" si="73"/>
        <v>#DIV/0!</v>
      </c>
      <c r="CQ5" s="103" t="e">
        <f t="shared" si="74"/>
        <v>#DIV/0!</v>
      </c>
      <c r="CR5" s="103" t="e">
        <f t="shared" si="75"/>
        <v>#DIV/0!</v>
      </c>
      <c r="CS5" s="103" t="e">
        <f t="shared" si="76"/>
        <v>#DIV/0!</v>
      </c>
      <c r="CT5" s="103" t="e">
        <f t="shared" si="77"/>
        <v>#DIV/0!</v>
      </c>
      <c r="CU5" s="103" t="e">
        <f t="shared" si="78"/>
        <v>#DIV/0!</v>
      </c>
      <c r="CV5" s="103" t="e">
        <f t="shared" si="79"/>
        <v>#DIV/0!</v>
      </c>
      <c r="CW5" s="103" t="e">
        <f t="shared" si="80"/>
        <v>#DIV/0!</v>
      </c>
      <c r="CX5" s="103" t="e">
        <f t="shared" si="81"/>
        <v>#DIV/0!</v>
      </c>
      <c r="CY5" s="103" t="e">
        <f t="shared" si="82"/>
        <v>#DIV/0!</v>
      </c>
      <c r="CZ5" s="103" t="e">
        <f t="shared" si="83"/>
        <v>#DIV/0!</v>
      </c>
      <c r="DA5" s="102" t="str">
        <f t="shared" si="84"/>
        <v/>
      </c>
      <c r="DB5" s="106" t="e">
        <f t="shared" si="85"/>
        <v>#DIV/0!</v>
      </c>
      <c r="DC5" s="87"/>
      <c r="DD5" s="37" t="e">
        <f t="shared" ref="DD5:DD26" si="108">IF(B5&lt;=1.4,"透析量不足","" )</f>
        <v>#NUM!</v>
      </c>
      <c r="DE5" s="38" t="e">
        <f t="shared" ref="DE5:DE26" si="109">IF(F5&gt;=1.5,"蛋白過剰摂取",IF(F5&lt;=0.9,"蛋白摂取不足",""))</f>
        <v>#NUM!</v>
      </c>
      <c r="DF5" s="38" t="str">
        <f t="shared" ref="DF5:DF26" si="110">IF(I5&gt;=70,"Ca×P注意","")</f>
        <v/>
      </c>
      <c r="DG5" s="118" t="str">
        <f t="shared" ref="DG5:DG26" si="111">IF(H5&gt;=10,"塩分過剰摂取","")</f>
        <v>塩分過剰摂取</v>
      </c>
      <c r="DH5" s="38" t="str">
        <f t="shared" ref="DH5:DH26" si="112">IF(T5&gt;=6,"高カリウム血症","")</f>
        <v/>
      </c>
      <c r="DI5" s="39" t="str">
        <f t="shared" ref="DI5:DI26" si="113">IF(W5&gt;=5.5,"高リン血症","")</f>
        <v/>
      </c>
    </row>
    <row r="6" spans="1:113" s="31" customFormat="1" ht="22.5" customHeight="1">
      <c r="A6" s="6"/>
      <c r="B6" s="7" t="e">
        <f t="shared" si="97"/>
        <v>#NUM!</v>
      </c>
      <c r="C6" s="8" t="e">
        <f t="shared" si="98"/>
        <v>#NUM!</v>
      </c>
      <c r="D6" s="8" t="e">
        <f t="shared" si="99"/>
        <v>#NUM!</v>
      </c>
      <c r="E6" s="9" t="e">
        <f t="shared" si="100"/>
        <v>#DIV/0!</v>
      </c>
      <c r="F6" s="8" t="e">
        <f t="shared" si="101"/>
        <v>#NUM!</v>
      </c>
      <c r="G6" s="10" t="e">
        <f t="shared" si="102"/>
        <v>#DIV/0!</v>
      </c>
      <c r="H6" s="11" t="str">
        <f t="shared" si="103"/>
        <v/>
      </c>
      <c r="I6" s="12">
        <f t="shared" si="104"/>
        <v>0</v>
      </c>
      <c r="J6" s="13" t="str">
        <f t="shared" si="105"/>
        <v/>
      </c>
      <c r="K6" s="14">
        <f t="shared" si="106"/>
        <v>0</v>
      </c>
      <c r="L6" s="15" t="e">
        <f t="shared" si="107"/>
        <v>#DIV/0!</v>
      </c>
      <c r="M6" s="34" t="e">
        <f t="shared" si="11"/>
        <v>#DIV/0!</v>
      </c>
      <c r="N6" s="16"/>
      <c r="O6" s="17"/>
      <c r="P6" s="18"/>
      <c r="Q6" s="19"/>
      <c r="R6" s="20"/>
      <c r="S6" s="68"/>
      <c r="T6" s="165"/>
      <c r="U6" s="166"/>
      <c r="V6" s="23"/>
      <c r="W6" s="24"/>
      <c r="X6" s="86"/>
      <c r="Y6" s="23"/>
      <c r="Z6" s="27"/>
      <c r="AA6" s="28"/>
      <c r="AB6" s="29"/>
      <c r="AC6" s="29"/>
      <c r="AD6" s="30"/>
      <c r="AE6" s="101"/>
      <c r="AF6" s="102">
        <f t="shared" si="12"/>
        <v>0</v>
      </c>
      <c r="AG6" s="102">
        <f t="shared" si="13"/>
        <v>0</v>
      </c>
      <c r="AH6" s="102">
        <f t="shared" si="14"/>
        <v>0</v>
      </c>
      <c r="AI6" s="102">
        <f t="shared" si="15"/>
        <v>0</v>
      </c>
      <c r="AJ6" s="102">
        <f t="shared" si="16"/>
        <v>0.55379999999999996</v>
      </c>
      <c r="AK6" s="102">
        <v>0.49</v>
      </c>
      <c r="AL6" s="102">
        <f t="shared" si="17"/>
        <v>5.6689342403628121E-5</v>
      </c>
      <c r="AM6" s="102">
        <f t="shared" si="18"/>
        <v>10080</v>
      </c>
      <c r="AN6" s="102">
        <f t="shared" si="19"/>
        <v>2880</v>
      </c>
      <c r="AO6" s="103">
        <f t="shared" si="20"/>
        <v>4320</v>
      </c>
      <c r="AP6" s="102">
        <f t="shared" si="21"/>
        <v>0.16326530612244899</v>
      </c>
      <c r="AQ6" s="103">
        <f t="shared" si="22"/>
        <v>0.24489795918367349</v>
      </c>
      <c r="AR6" s="102">
        <f t="shared" si="23"/>
        <v>0.84936581656831245</v>
      </c>
      <c r="AS6" s="102">
        <f t="shared" si="24"/>
        <v>0.78278441012691968</v>
      </c>
      <c r="AT6" s="102">
        <f t="shared" si="25"/>
        <v>0</v>
      </c>
      <c r="AU6" s="103">
        <f t="shared" si="26"/>
        <v>0</v>
      </c>
      <c r="AV6" s="103" t="e">
        <f t="shared" si="27"/>
        <v>#DIV/0!</v>
      </c>
      <c r="AW6" s="103" t="e">
        <f t="shared" si="28"/>
        <v>#DIV/0!</v>
      </c>
      <c r="AX6" s="103" t="e">
        <f t="shared" si="29"/>
        <v>#DIV/0!</v>
      </c>
      <c r="AY6" s="103" t="e">
        <f t="shared" si="30"/>
        <v>#DIV/0!</v>
      </c>
      <c r="AZ6" s="103" t="e">
        <f t="shared" si="31"/>
        <v>#DIV/0!</v>
      </c>
      <c r="BA6" s="102" t="e">
        <f t="shared" si="32"/>
        <v>#DIV/0!</v>
      </c>
      <c r="BB6" s="103" t="e">
        <f t="shared" si="33"/>
        <v>#DIV/0!</v>
      </c>
      <c r="BC6" s="103" t="e">
        <f t="shared" si="34"/>
        <v>#DIV/0!</v>
      </c>
      <c r="BD6" s="102" t="e">
        <f t="shared" si="35"/>
        <v>#DIV/0!</v>
      </c>
      <c r="BE6" s="102" t="e">
        <f t="shared" si="36"/>
        <v>#DIV/0!</v>
      </c>
      <c r="BF6" s="103" t="e">
        <f t="shared" si="37"/>
        <v>#DIV/0!</v>
      </c>
      <c r="BG6" s="104" t="e">
        <f t="shared" si="38"/>
        <v>#NUM!</v>
      </c>
      <c r="BH6" s="102" t="e">
        <f t="shared" si="39"/>
        <v>#DIV/0!</v>
      </c>
      <c r="BI6" s="102" t="e">
        <f t="shared" si="40"/>
        <v>#NUM!</v>
      </c>
      <c r="BJ6" s="102" t="e">
        <f t="shared" si="41"/>
        <v>#NUM!</v>
      </c>
      <c r="BK6" s="102" t="e">
        <f t="shared" si="42"/>
        <v>#NUM!</v>
      </c>
      <c r="BL6" s="102" t="e">
        <f t="shared" si="43"/>
        <v>#NUM!</v>
      </c>
      <c r="BM6" s="102" t="e">
        <f t="shared" si="44"/>
        <v>#NUM!</v>
      </c>
      <c r="BN6" s="105" t="e">
        <f t="shared" si="45"/>
        <v>#NUM!</v>
      </c>
      <c r="BO6" s="102" t="e">
        <f t="shared" si="46"/>
        <v>#NUM!</v>
      </c>
      <c r="BP6" s="102" t="e">
        <f t="shared" si="47"/>
        <v>#NUM!</v>
      </c>
      <c r="BQ6" s="102" t="e">
        <f t="shared" si="48"/>
        <v>#DIV/0!</v>
      </c>
      <c r="BR6" s="102" t="e">
        <f t="shared" si="49"/>
        <v>#DIV/0!</v>
      </c>
      <c r="BS6" s="102" t="e">
        <f t="shared" si="50"/>
        <v>#DIV/0!</v>
      </c>
      <c r="BT6" s="102" t="e">
        <f t="shared" si="51"/>
        <v>#DIV/0!</v>
      </c>
      <c r="BU6" s="102" t="e">
        <f t="shared" si="52"/>
        <v>#DIV/0!</v>
      </c>
      <c r="BV6" s="103" t="e">
        <f t="shared" si="53"/>
        <v>#DIV/0!</v>
      </c>
      <c r="BW6" s="103" t="e">
        <f t="shared" si="54"/>
        <v>#DIV/0!</v>
      </c>
      <c r="BX6" s="103" t="e">
        <f t="shared" si="55"/>
        <v>#DIV/0!</v>
      </c>
      <c r="BY6" s="103" t="e">
        <f t="shared" si="56"/>
        <v>#DIV/0!</v>
      </c>
      <c r="BZ6" s="103" t="e">
        <f t="shared" si="57"/>
        <v>#DIV/0!</v>
      </c>
      <c r="CA6" s="103" t="e">
        <f t="shared" si="58"/>
        <v>#DIV/0!</v>
      </c>
      <c r="CB6" s="103" t="e">
        <f t="shared" si="59"/>
        <v>#DIV/0!</v>
      </c>
      <c r="CC6" s="103" t="e">
        <f t="shared" si="60"/>
        <v>#DIV/0!</v>
      </c>
      <c r="CD6" s="103" t="e">
        <f t="shared" si="61"/>
        <v>#DIV/0!</v>
      </c>
      <c r="CE6" s="103" t="e">
        <f t="shared" si="62"/>
        <v>#DIV/0!</v>
      </c>
      <c r="CF6" s="103" t="e">
        <f t="shared" si="63"/>
        <v>#DIV/0!</v>
      </c>
      <c r="CG6" s="103" t="e">
        <f t="shared" si="64"/>
        <v>#DIV/0!</v>
      </c>
      <c r="CH6" s="103" t="e">
        <f t="shared" si="65"/>
        <v>#DIV/0!</v>
      </c>
      <c r="CI6" s="103" t="e">
        <f t="shared" si="66"/>
        <v>#DIV/0!</v>
      </c>
      <c r="CJ6" s="103" t="e">
        <f t="shared" si="67"/>
        <v>#DIV/0!</v>
      </c>
      <c r="CK6" s="103" t="e">
        <f t="shared" si="68"/>
        <v>#DIV/0!</v>
      </c>
      <c r="CL6" s="103" t="e">
        <f t="shared" si="69"/>
        <v>#DIV/0!</v>
      </c>
      <c r="CM6" s="103" t="e">
        <f t="shared" si="70"/>
        <v>#DIV/0!</v>
      </c>
      <c r="CN6" s="103" t="e">
        <f t="shared" si="71"/>
        <v>#DIV/0!</v>
      </c>
      <c r="CO6" s="103" t="e">
        <f t="shared" si="72"/>
        <v>#DIV/0!</v>
      </c>
      <c r="CP6" s="103" t="e">
        <f t="shared" si="73"/>
        <v>#DIV/0!</v>
      </c>
      <c r="CQ6" s="103" t="e">
        <f t="shared" si="74"/>
        <v>#DIV/0!</v>
      </c>
      <c r="CR6" s="103" t="e">
        <f t="shared" si="75"/>
        <v>#DIV/0!</v>
      </c>
      <c r="CS6" s="103" t="e">
        <f t="shared" si="76"/>
        <v>#DIV/0!</v>
      </c>
      <c r="CT6" s="103" t="e">
        <f t="shared" si="77"/>
        <v>#DIV/0!</v>
      </c>
      <c r="CU6" s="103" t="e">
        <f t="shared" si="78"/>
        <v>#DIV/0!</v>
      </c>
      <c r="CV6" s="103" t="e">
        <f t="shared" si="79"/>
        <v>#DIV/0!</v>
      </c>
      <c r="CW6" s="103" t="e">
        <f t="shared" si="80"/>
        <v>#DIV/0!</v>
      </c>
      <c r="CX6" s="103" t="e">
        <f t="shared" si="81"/>
        <v>#DIV/0!</v>
      </c>
      <c r="CY6" s="103" t="e">
        <f t="shared" si="82"/>
        <v>#DIV/0!</v>
      </c>
      <c r="CZ6" s="103" t="e">
        <f t="shared" si="83"/>
        <v>#DIV/0!</v>
      </c>
      <c r="DA6" s="102" t="str">
        <f t="shared" si="84"/>
        <v/>
      </c>
      <c r="DB6" s="106" t="e">
        <f t="shared" si="85"/>
        <v>#DIV/0!</v>
      </c>
      <c r="DC6" s="87"/>
      <c r="DD6" s="37" t="e">
        <f t="shared" si="108"/>
        <v>#NUM!</v>
      </c>
      <c r="DE6" s="38" t="e">
        <f t="shared" si="109"/>
        <v>#NUM!</v>
      </c>
      <c r="DF6" s="38" t="str">
        <f t="shared" si="110"/>
        <v/>
      </c>
      <c r="DG6" s="118" t="str">
        <f t="shared" si="111"/>
        <v>塩分過剰摂取</v>
      </c>
      <c r="DH6" s="38" t="str">
        <f t="shared" si="112"/>
        <v/>
      </c>
      <c r="DI6" s="39" t="str">
        <f t="shared" si="113"/>
        <v/>
      </c>
    </row>
    <row r="7" spans="1:113" s="31" customFormat="1" ht="22.5" customHeight="1">
      <c r="A7" s="6"/>
      <c r="B7" s="7" t="e">
        <f t="shared" si="97"/>
        <v>#NUM!</v>
      </c>
      <c r="C7" s="8" t="e">
        <f t="shared" si="98"/>
        <v>#NUM!</v>
      </c>
      <c r="D7" s="8" t="e">
        <f t="shared" si="99"/>
        <v>#NUM!</v>
      </c>
      <c r="E7" s="9" t="e">
        <f t="shared" si="100"/>
        <v>#DIV/0!</v>
      </c>
      <c r="F7" s="8" t="e">
        <f t="shared" si="101"/>
        <v>#NUM!</v>
      </c>
      <c r="G7" s="10" t="e">
        <f t="shared" si="102"/>
        <v>#DIV/0!</v>
      </c>
      <c r="H7" s="11" t="str">
        <f t="shared" si="103"/>
        <v/>
      </c>
      <c r="I7" s="12">
        <f t="shared" si="104"/>
        <v>0</v>
      </c>
      <c r="J7" s="13" t="str">
        <f t="shared" si="105"/>
        <v/>
      </c>
      <c r="K7" s="14">
        <f t="shared" si="106"/>
        <v>0</v>
      </c>
      <c r="L7" s="15" t="e">
        <f t="shared" si="107"/>
        <v>#DIV/0!</v>
      </c>
      <c r="M7" s="34" t="e">
        <f t="shared" si="11"/>
        <v>#DIV/0!</v>
      </c>
      <c r="N7" s="16"/>
      <c r="O7" s="17"/>
      <c r="P7" s="18"/>
      <c r="Q7" s="19"/>
      <c r="R7" s="20"/>
      <c r="S7" s="68"/>
      <c r="T7" s="165"/>
      <c r="U7" s="166"/>
      <c r="V7" s="23"/>
      <c r="W7" s="24"/>
      <c r="X7" s="84"/>
      <c r="Y7" s="23"/>
      <c r="Z7" s="27"/>
      <c r="AA7" s="28"/>
      <c r="AB7" s="29"/>
      <c r="AC7" s="29"/>
      <c r="AD7" s="30"/>
      <c r="AE7" s="101"/>
      <c r="AF7" s="102">
        <f t="shared" si="12"/>
        <v>0</v>
      </c>
      <c r="AG7" s="102">
        <f t="shared" si="13"/>
        <v>0</v>
      </c>
      <c r="AH7" s="102">
        <f t="shared" si="14"/>
        <v>0</v>
      </c>
      <c r="AI7" s="102">
        <f t="shared" si="15"/>
        <v>0</v>
      </c>
      <c r="AJ7" s="102">
        <f t="shared" si="16"/>
        <v>0.55379999999999996</v>
      </c>
      <c r="AK7" s="102">
        <v>0.49</v>
      </c>
      <c r="AL7" s="102">
        <f t="shared" si="17"/>
        <v>5.6689342403628121E-5</v>
      </c>
      <c r="AM7" s="102">
        <f t="shared" si="18"/>
        <v>10080</v>
      </c>
      <c r="AN7" s="102">
        <f t="shared" si="19"/>
        <v>2880</v>
      </c>
      <c r="AO7" s="103">
        <f t="shared" si="20"/>
        <v>4320</v>
      </c>
      <c r="AP7" s="102">
        <f t="shared" si="21"/>
        <v>0.16326530612244899</v>
      </c>
      <c r="AQ7" s="103">
        <f t="shared" si="22"/>
        <v>0.24489795918367349</v>
      </c>
      <c r="AR7" s="102">
        <f t="shared" si="23"/>
        <v>0.84936581656831245</v>
      </c>
      <c r="AS7" s="102">
        <f t="shared" si="24"/>
        <v>0.78278441012691968</v>
      </c>
      <c r="AT7" s="102">
        <f t="shared" si="25"/>
        <v>0</v>
      </c>
      <c r="AU7" s="103">
        <f t="shared" si="26"/>
        <v>0</v>
      </c>
      <c r="AV7" s="103" t="e">
        <f t="shared" si="27"/>
        <v>#DIV/0!</v>
      </c>
      <c r="AW7" s="103" t="e">
        <f t="shared" si="28"/>
        <v>#DIV/0!</v>
      </c>
      <c r="AX7" s="103" t="e">
        <f t="shared" si="29"/>
        <v>#DIV/0!</v>
      </c>
      <c r="AY7" s="103" t="e">
        <f t="shared" si="30"/>
        <v>#DIV/0!</v>
      </c>
      <c r="AZ7" s="103" t="e">
        <f t="shared" si="31"/>
        <v>#DIV/0!</v>
      </c>
      <c r="BA7" s="102" t="e">
        <f t="shared" si="32"/>
        <v>#DIV/0!</v>
      </c>
      <c r="BB7" s="103" t="e">
        <f t="shared" si="33"/>
        <v>#DIV/0!</v>
      </c>
      <c r="BC7" s="103" t="e">
        <f t="shared" si="34"/>
        <v>#DIV/0!</v>
      </c>
      <c r="BD7" s="102" t="e">
        <f t="shared" si="35"/>
        <v>#DIV/0!</v>
      </c>
      <c r="BE7" s="102" t="e">
        <f t="shared" si="36"/>
        <v>#DIV/0!</v>
      </c>
      <c r="BF7" s="103" t="e">
        <f t="shared" si="37"/>
        <v>#DIV/0!</v>
      </c>
      <c r="BG7" s="104" t="e">
        <f t="shared" si="38"/>
        <v>#NUM!</v>
      </c>
      <c r="BH7" s="102" t="e">
        <f t="shared" si="39"/>
        <v>#DIV/0!</v>
      </c>
      <c r="BI7" s="102" t="e">
        <f t="shared" si="40"/>
        <v>#NUM!</v>
      </c>
      <c r="BJ7" s="102" t="e">
        <f t="shared" si="41"/>
        <v>#NUM!</v>
      </c>
      <c r="BK7" s="102" t="e">
        <f t="shared" si="42"/>
        <v>#NUM!</v>
      </c>
      <c r="BL7" s="102" t="e">
        <f t="shared" si="43"/>
        <v>#NUM!</v>
      </c>
      <c r="BM7" s="102" t="e">
        <f t="shared" si="44"/>
        <v>#NUM!</v>
      </c>
      <c r="BN7" s="105" t="e">
        <f t="shared" si="45"/>
        <v>#NUM!</v>
      </c>
      <c r="BO7" s="102" t="e">
        <f t="shared" si="46"/>
        <v>#NUM!</v>
      </c>
      <c r="BP7" s="102" t="e">
        <f t="shared" si="47"/>
        <v>#NUM!</v>
      </c>
      <c r="BQ7" s="102" t="e">
        <f t="shared" si="48"/>
        <v>#DIV/0!</v>
      </c>
      <c r="BR7" s="102" t="e">
        <f t="shared" si="49"/>
        <v>#DIV/0!</v>
      </c>
      <c r="BS7" s="102" t="e">
        <f t="shared" si="50"/>
        <v>#DIV/0!</v>
      </c>
      <c r="BT7" s="102" t="e">
        <f t="shared" si="51"/>
        <v>#DIV/0!</v>
      </c>
      <c r="BU7" s="102" t="e">
        <f t="shared" si="52"/>
        <v>#DIV/0!</v>
      </c>
      <c r="BV7" s="103" t="e">
        <f t="shared" si="53"/>
        <v>#DIV/0!</v>
      </c>
      <c r="BW7" s="103" t="e">
        <f t="shared" si="54"/>
        <v>#DIV/0!</v>
      </c>
      <c r="BX7" s="103" t="e">
        <f t="shared" si="55"/>
        <v>#DIV/0!</v>
      </c>
      <c r="BY7" s="103" t="e">
        <f t="shared" si="56"/>
        <v>#DIV/0!</v>
      </c>
      <c r="BZ7" s="103" t="e">
        <f t="shared" si="57"/>
        <v>#DIV/0!</v>
      </c>
      <c r="CA7" s="103" t="e">
        <f t="shared" si="58"/>
        <v>#DIV/0!</v>
      </c>
      <c r="CB7" s="103" t="e">
        <f t="shared" si="59"/>
        <v>#DIV/0!</v>
      </c>
      <c r="CC7" s="103" t="e">
        <f t="shared" si="60"/>
        <v>#DIV/0!</v>
      </c>
      <c r="CD7" s="103" t="e">
        <f t="shared" si="61"/>
        <v>#DIV/0!</v>
      </c>
      <c r="CE7" s="103" t="e">
        <f t="shared" si="62"/>
        <v>#DIV/0!</v>
      </c>
      <c r="CF7" s="103" t="e">
        <f t="shared" si="63"/>
        <v>#DIV/0!</v>
      </c>
      <c r="CG7" s="103" t="e">
        <f t="shared" si="64"/>
        <v>#DIV/0!</v>
      </c>
      <c r="CH7" s="103" t="e">
        <f t="shared" si="65"/>
        <v>#DIV/0!</v>
      </c>
      <c r="CI7" s="103" t="e">
        <f t="shared" si="66"/>
        <v>#DIV/0!</v>
      </c>
      <c r="CJ7" s="103" t="e">
        <f t="shared" si="67"/>
        <v>#DIV/0!</v>
      </c>
      <c r="CK7" s="103" t="e">
        <f t="shared" si="68"/>
        <v>#DIV/0!</v>
      </c>
      <c r="CL7" s="103" t="e">
        <f t="shared" si="69"/>
        <v>#DIV/0!</v>
      </c>
      <c r="CM7" s="103" t="e">
        <f t="shared" si="70"/>
        <v>#DIV/0!</v>
      </c>
      <c r="CN7" s="103" t="e">
        <f t="shared" si="71"/>
        <v>#DIV/0!</v>
      </c>
      <c r="CO7" s="103" t="e">
        <f t="shared" si="72"/>
        <v>#DIV/0!</v>
      </c>
      <c r="CP7" s="103" t="e">
        <f t="shared" si="73"/>
        <v>#DIV/0!</v>
      </c>
      <c r="CQ7" s="103" t="e">
        <f t="shared" si="74"/>
        <v>#DIV/0!</v>
      </c>
      <c r="CR7" s="103" t="e">
        <f t="shared" si="75"/>
        <v>#DIV/0!</v>
      </c>
      <c r="CS7" s="103" t="e">
        <f t="shared" si="76"/>
        <v>#DIV/0!</v>
      </c>
      <c r="CT7" s="103" t="e">
        <f t="shared" si="77"/>
        <v>#DIV/0!</v>
      </c>
      <c r="CU7" s="103" t="e">
        <f t="shared" si="78"/>
        <v>#DIV/0!</v>
      </c>
      <c r="CV7" s="103" t="e">
        <f t="shared" si="79"/>
        <v>#DIV/0!</v>
      </c>
      <c r="CW7" s="103" t="e">
        <f t="shared" si="80"/>
        <v>#DIV/0!</v>
      </c>
      <c r="CX7" s="103" t="e">
        <f t="shared" si="81"/>
        <v>#DIV/0!</v>
      </c>
      <c r="CY7" s="103" t="e">
        <f t="shared" si="82"/>
        <v>#DIV/0!</v>
      </c>
      <c r="CZ7" s="103" t="e">
        <f t="shared" si="83"/>
        <v>#DIV/0!</v>
      </c>
      <c r="DA7" s="102" t="str">
        <f t="shared" si="84"/>
        <v/>
      </c>
      <c r="DB7" s="106" t="e">
        <f t="shared" si="85"/>
        <v>#DIV/0!</v>
      </c>
      <c r="DC7" s="87"/>
      <c r="DD7" s="37" t="e">
        <f t="shared" si="108"/>
        <v>#NUM!</v>
      </c>
      <c r="DE7" s="38" t="e">
        <f t="shared" si="109"/>
        <v>#NUM!</v>
      </c>
      <c r="DF7" s="38" t="str">
        <f t="shared" si="110"/>
        <v/>
      </c>
      <c r="DG7" s="118" t="str">
        <f t="shared" si="111"/>
        <v>塩分過剰摂取</v>
      </c>
      <c r="DH7" s="38" t="str">
        <f t="shared" si="112"/>
        <v/>
      </c>
      <c r="DI7" s="39" t="str">
        <f t="shared" si="113"/>
        <v/>
      </c>
    </row>
    <row r="8" spans="1:113" s="31" customFormat="1" ht="22.5" customHeight="1">
      <c r="A8" s="6"/>
      <c r="B8" s="7" t="e">
        <f t="shared" ref="B8:B26" si="114">BN8</f>
        <v>#NUM!</v>
      </c>
      <c r="C8" s="8" t="e">
        <f t="shared" ref="C8:C26" si="115">-0.6*BN8/AA8+0.03+BN8</f>
        <v>#NUM!</v>
      </c>
      <c r="D8" s="8" t="e">
        <f t="shared" ref="D8:D26" si="116">B8/AA8</f>
        <v>#NUM!</v>
      </c>
      <c r="E8" s="9" t="e">
        <f t="shared" ref="E8:E26" si="117">1-((AG8/AF8-0.008*AA8)^(1-0.6/AA8)+0.008*AA8) / (1+1.81*(K8/Z8))</f>
        <v>#DIV/0!</v>
      </c>
      <c r="F8" s="8" t="e">
        <f t="shared" ref="F8:F26" si="118">BP8</f>
        <v>#NUM!</v>
      </c>
      <c r="G8" s="10" t="e">
        <f t="shared" ref="G8:G26" si="119">DB8</f>
        <v>#DIV/0!</v>
      </c>
      <c r="H8" s="11" t="str">
        <f t="shared" ref="H8:H26" si="120">IF(J8="","",((J8*Z8/1000+K8)*R8-J8*Z8/1000*S8)/51+0.04*Z8)</f>
        <v/>
      </c>
      <c r="I8" s="12">
        <f t="shared" ref="I8:I26" si="121">V8*W8</f>
        <v>0</v>
      </c>
      <c r="J8" s="13" t="str">
        <f t="shared" ref="J8:J26" si="122">IF(AB8=1,(2.447-0.09156*AD8+0.1074*AC8+0.3362*Z8)*1000/Z8,IF(AB8=2,(-2.097+0.1069*AC8+0.2466*Z8)*1000/Z8,""))</f>
        <v/>
      </c>
      <c r="K8" s="14">
        <f t="shared" ref="K8:K26" si="123">Y8-Z8</f>
        <v>0</v>
      </c>
      <c r="L8" s="15" t="e">
        <f t="shared" ref="L8:L26" si="124">1-O8/N8</f>
        <v>#DIV/0!</v>
      </c>
      <c r="M8" s="34" t="e">
        <f t="shared" si="11"/>
        <v>#DIV/0!</v>
      </c>
      <c r="N8" s="16"/>
      <c r="O8" s="17"/>
      <c r="P8" s="18"/>
      <c r="Q8" s="19"/>
      <c r="R8" s="20"/>
      <c r="S8" s="68"/>
      <c r="T8" s="165"/>
      <c r="U8" s="166"/>
      <c r="V8" s="23"/>
      <c r="W8" s="24"/>
      <c r="X8" s="84"/>
      <c r="Y8" s="23"/>
      <c r="Z8" s="27"/>
      <c r="AA8" s="28"/>
      <c r="AB8" s="29"/>
      <c r="AC8" s="29"/>
      <c r="AD8" s="30"/>
      <c r="AE8" s="101"/>
      <c r="AF8" s="102">
        <f t="shared" si="12"/>
        <v>0</v>
      </c>
      <c r="AG8" s="102">
        <f t="shared" si="13"/>
        <v>0</v>
      </c>
      <c r="AH8" s="102">
        <f t="shared" si="14"/>
        <v>0</v>
      </c>
      <c r="AI8" s="102">
        <f t="shared" si="15"/>
        <v>0</v>
      </c>
      <c r="AJ8" s="102">
        <f t="shared" si="16"/>
        <v>0.55379999999999996</v>
      </c>
      <c r="AK8" s="102">
        <v>0.49</v>
      </c>
      <c r="AL8" s="102">
        <f t="shared" si="17"/>
        <v>5.6689342403628121E-5</v>
      </c>
      <c r="AM8" s="102">
        <f t="shared" si="18"/>
        <v>10080</v>
      </c>
      <c r="AN8" s="102">
        <f t="shared" si="19"/>
        <v>2880</v>
      </c>
      <c r="AO8" s="103">
        <f t="shared" si="20"/>
        <v>4320</v>
      </c>
      <c r="AP8" s="102">
        <f t="shared" si="21"/>
        <v>0.16326530612244899</v>
      </c>
      <c r="AQ8" s="103">
        <f t="shared" si="22"/>
        <v>0.24489795918367349</v>
      </c>
      <c r="AR8" s="102">
        <f t="shared" si="23"/>
        <v>0.84936581656831245</v>
      </c>
      <c r="AS8" s="102">
        <f t="shared" si="24"/>
        <v>0.78278441012691968</v>
      </c>
      <c r="AT8" s="102">
        <f t="shared" si="25"/>
        <v>0</v>
      </c>
      <c r="AU8" s="103">
        <f t="shared" si="26"/>
        <v>0</v>
      </c>
      <c r="AV8" s="103" t="e">
        <f t="shared" si="27"/>
        <v>#DIV/0!</v>
      </c>
      <c r="AW8" s="103" t="e">
        <f t="shared" si="28"/>
        <v>#DIV/0!</v>
      </c>
      <c r="AX8" s="103" t="e">
        <f t="shared" si="29"/>
        <v>#DIV/0!</v>
      </c>
      <c r="AY8" s="103" t="e">
        <f t="shared" si="30"/>
        <v>#DIV/0!</v>
      </c>
      <c r="AZ8" s="103" t="e">
        <f t="shared" si="31"/>
        <v>#DIV/0!</v>
      </c>
      <c r="BA8" s="102" t="e">
        <f t="shared" si="32"/>
        <v>#DIV/0!</v>
      </c>
      <c r="BB8" s="103" t="e">
        <f t="shared" si="33"/>
        <v>#DIV/0!</v>
      </c>
      <c r="BC8" s="103" t="e">
        <f t="shared" si="34"/>
        <v>#DIV/0!</v>
      </c>
      <c r="BD8" s="102" t="e">
        <f t="shared" si="35"/>
        <v>#DIV/0!</v>
      </c>
      <c r="BE8" s="102" t="e">
        <f t="shared" si="36"/>
        <v>#DIV/0!</v>
      </c>
      <c r="BF8" s="103" t="e">
        <f t="shared" si="37"/>
        <v>#DIV/0!</v>
      </c>
      <c r="BG8" s="104" t="e">
        <f t="shared" si="38"/>
        <v>#NUM!</v>
      </c>
      <c r="BH8" s="102" t="e">
        <f t="shared" si="39"/>
        <v>#DIV/0!</v>
      </c>
      <c r="BI8" s="102" t="e">
        <f t="shared" si="40"/>
        <v>#NUM!</v>
      </c>
      <c r="BJ8" s="102" t="e">
        <f t="shared" si="41"/>
        <v>#NUM!</v>
      </c>
      <c r="BK8" s="102" t="e">
        <f t="shared" si="42"/>
        <v>#NUM!</v>
      </c>
      <c r="BL8" s="102" t="e">
        <f t="shared" si="43"/>
        <v>#NUM!</v>
      </c>
      <c r="BM8" s="102" t="e">
        <f t="shared" si="44"/>
        <v>#NUM!</v>
      </c>
      <c r="BN8" s="105" t="e">
        <f t="shared" si="45"/>
        <v>#NUM!</v>
      </c>
      <c r="BO8" s="102" t="e">
        <f t="shared" si="46"/>
        <v>#NUM!</v>
      </c>
      <c r="BP8" s="102" t="e">
        <f t="shared" si="47"/>
        <v>#NUM!</v>
      </c>
      <c r="BQ8" s="102" t="e">
        <f t="shared" si="48"/>
        <v>#DIV/0!</v>
      </c>
      <c r="BR8" s="102" t="e">
        <f t="shared" si="49"/>
        <v>#DIV/0!</v>
      </c>
      <c r="BS8" s="102" t="e">
        <f t="shared" si="50"/>
        <v>#DIV/0!</v>
      </c>
      <c r="BT8" s="102" t="e">
        <f t="shared" si="51"/>
        <v>#DIV/0!</v>
      </c>
      <c r="BU8" s="102" t="e">
        <f t="shared" si="52"/>
        <v>#DIV/0!</v>
      </c>
      <c r="BV8" s="103" t="e">
        <f t="shared" si="53"/>
        <v>#DIV/0!</v>
      </c>
      <c r="BW8" s="103" t="e">
        <f t="shared" si="54"/>
        <v>#DIV/0!</v>
      </c>
      <c r="BX8" s="103" t="e">
        <f t="shared" si="55"/>
        <v>#DIV/0!</v>
      </c>
      <c r="BY8" s="103" t="e">
        <f t="shared" si="56"/>
        <v>#DIV/0!</v>
      </c>
      <c r="BZ8" s="103" t="e">
        <f t="shared" si="57"/>
        <v>#DIV/0!</v>
      </c>
      <c r="CA8" s="103" t="e">
        <f t="shared" si="58"/>
        <v>#DIV/0!</v>
      </c>
      <c r="CB8" s="103" t="e">
        <f t="shared" si="59"/>
        <v>#DIV/0!</v>
      </c>
      <c r="CC8" s="103" t="e">
        <f t="shared" si="60"/>
        <v>#DIV/0!</v>
      </c>
      <c r="CD8" s="103" t="e">
        <f t="shared" si="61"/>
        <v>#DIV/0!</v>
      </c>
      <c r="CE8" s="103" t="e">
        <f t="shared" si="62"/>
        <v>#DIV/0!</v>
      </c>
      <c r="CF8" s="103" t="e">
        <f t="shared" si="63"/>
        <v>#DIV/0!</v>
      </c>
      <c r="CG8" s="103" t="e">
        <f t="shared" si="64"/>
        <v>#DIV/0!</v>
      </c>
      <c r="CH8" s="103" t="e">
        <f t="shared" si="65"/>
        <v>#DIV/0!</v>
      </c>
      <c r="CI8" s="103" t="e">
        <f t="shared" si="66"/>
        <v>#DIV/0!</v>
      </c>
      <c r="CJ8" s="103" t="e">
        <f t="shared" si="67"/>
        <v>#DIV/0!</v>
      </c>
      <c r="CK8" s="103" t="e">
        <f t="shared" si="68"/>
        <v>#DIV/0!</v>
      </c>
      <c r="CL8" s="103" t="e">
        <f t="shared" si="69"/>
        <v>#DIV/0!</v>
      </c>
      <c r="CM8" s="103" t="e">
        <f t="shared" si="70"/>
        <v>#DIV/0!</v>
      </c>
      <c r="CN8" s="103" t="e">
        <f t="shared" si="71"/>
        <v>#DIV/0!</v>
      </c>
      <c r="CO8" s="103" t="e">
        <f t="shared" si="72"/>
        <v>#DIV/0!</v>
      </c>
      <c r="CP8" s="103" t="e">
        <f t="shared" si="73"/>
        <v>#DIV/0!</v>
      </c>
      <c r="CQ8" s="103" t="e">
        <f t="shared" si="74"/>
        <v>#DIV/0!</v>
      </c>
      <c r="CR8" s="103" t="e">
        <f t="shared" si="75"/>
        <v>#DIV/0!</v>
      </c>
      <c r="CS8" s="103" t="e">
        <f t="shared" si="76"/>
        <v>#DIV/0!</v>
      </c>
      <c r="CT8" s="103" t="e">
        <f t="shared" si="77"/>
        <v>#DIV/0!</v>
      </c>
      <c r="CU8" s="103" t="e">
        <f t="shared" si="78"/>
        <v>#DIV/0!</v>
      </c>
      <c r="CV8" s="103" t="e">
        <f t="shared" si="79"/>
        <v>#DIV/0!</v>
      </c>
      <c r="CW8" s="103" t="e">
        <f t="shared" si="80"/>
        <v>#DIV/0!</v>
      </c>
      <c r="CX8" s="103" t="e">
        <f t="shared" si="81"/>
        <v>#DIV/0!</v>
      </c>
      <c r="CY8" s="103" t="e">
        <f t="shared" si="82"/>
        <v>#DIV/0!</v>
      </c>
      <c r="CZ8" s="103" t="e">
        <f t="shared" si="83"/>
        <v>#DIV/0!</v>
      </c>
      <c r="DA8" s="102" t="str">
        <f t="shared" si="84"/>
        <v/>
      </c>
      <c r="DB8" s="106" t="e">
        <f t="shared" si="85"/>
        <v>#DIV/0!</v>
      </c>
      <c r="DC8" s="87"/>
      <c r="DD8" s="37" t="e">
        <f t="shared" si="108"/>
        <v>#NUM!</v>
      </c>
      <c r="DE8" s="38" t="e">
        <f t="shared" si="109"/>
        <v>#NUM!</v>
      </c>
      <c r="DF8" s="38" t="str">
        <f t="shared" si="110"/>
        <v/>
      </c>
      <c r="DG8" s="118" t="str">
        <f t="shared" si="111"/>
        <v>塩分過剰摂取</v>
      </c>
      <c r="DH8" s="38" t="str">
        <f t="shared" si="112"/>
        <v/>
      </c>
      <c r="DI8" s="39" t="str">
        <f t="shared" si="113"/>
        <v/>
      </c>
    </row>
    <row r="9" spans="1:113" s="31" customFormat="1" ht="22.5" customHeight="1">
      <c r="A9" s="6"/>
      <c r="B9" s="7" t="e">
        <f t="shared" si="114"/>
        <v>#NUM!</v>
      </c>
      <c r="C9" s="8" t="e">
        <f t="shared" si="115"/>
        <v>#NUM!</v>
      </c>
      <c r="D9" s="8" t="e">
        <f t="shared" si="116"/>
        <v>#NUM!</v>
      </c>
      <c r="E9" s="9" t="e">
        <f t="shared" si="117"/>
        <v>#DIV/0!</v>
      </c>
      <c r="F9" s="8" t="e">
        <f t="shared" si="118"/>
        <v>#NUM!</v>
      </c>
      <c r="G9" s="10" t="e">
        <f t="shared" si="119"/>
        <v>#DIV/0!</v>
      </c>
      <c r="H9" s="11" t="str">
        <f t="shared" si="120"/>
        <v/>
      </c>
      <c r="I9" s="12">
        <f t="shared" si="121"/>
        <v>0</v>
      </c>
      <c r="J9" s="13" t="str">
        <f t="shared" si="122"/>
        <v/>
      </c>
      <c r="K9" s="14">
        <f t="shared" si="123"/>
        <v>0</v>
      </c>
      <c r="L9" s="15" t="e">
        <f t="shared" si="124"/>
        <v>#DIV/0!</v>
      </c>
      <c r="M9" s="34" t="e">
        <f t="shared" si="11"/>
        <v>#DIV/0!</v>
      </c>
      <c r="N9" s="16"/>
      <c r="O9" s="17"/>
      <c r="P9" s="18"/>
      <c r="Q9" s="19"/>
      <c r="R9" s="20"/>
      <c r="S9" s="68"/>
      <c r="T9" s="165"/>
      <c r="U9" s="166"/>
      <c r="V9" s="23"/>
      <c r="W9" s="24"/>
      <c r="X9" s="84"/>
      <c r="Y9" s="23"/>
      <c r="Z9" s="27"/>
      <c r="AA9" s="28"/>
      <c r="AB9" s="29"/>
      <c r="AC9" s="29"/>
      <c r="AD9" s="30"/>
      <c r="AE9" s="101"/>
      <c r="AF9" s="102">
        <f t="shared" si="12"/>
        <v>0</v>
      </c>
      <c r="AG9" s="102">
        <f t="shared" si="13"/>
        <v>0</v>
      </c>
      <c r="AH9" s="102">
        <f t="shared" si="14"/>
        <v>0</v>
      </c>
      <c r="AI9" s="102">
        <f t="shared" si="15"/>
        <v>0</v>
      </c>
      <c r="AJ9" s="102">
        <f t="shared" si="16"/>
        <v>0.55379999999999996</v>
      </c>
      <c r="AK9" s="102">
        <v>0.49</v>
      </c>
      <c r="AL9" s="102">
        <f t="shared" si="17"/>
        <v>5.6689342403628121E-5</v>
      </c>
      <c r="AM9" s="102">
        <f t="shared" si="18"/>
        <v>10080</v>
      </c>
      <c r="AN9" s="102">
        <f t="shared" si="19"/>
        <v>2880</v>
      </c>
      <c r="AO9" s="103">
        <f t="shared" si="20"/>
        <v>4320</v>
      </c>
      <c r="AP9" s="102">
        <f t="shared" si="21"/>
        <v>0.16326530612244899</v>
      </c>
      <c r="AQ9" s="103">
        <f t="shared" si="22"/>
        <v>0.24489795918367349</v>
      </c>
      <c r="AR9" s="102">
        <f t="shared" si="23"/>
        <v>0.84936581656831245</v>
      </c>
      <c r="AS9" s="102">
        <f t="shared" si="24"/>
        <v>0.78278441012691968</v>
      </c>
      <c r="AT9" s="102">
        <f t="shared" si="25"/>
        <v>0</v>
      </c>
      <c r="AU9" s="103">
        <f t="shared" si="26"/>
        <v>0</v>
      </c>
      <c r="AV9" s="103" t="e">
        <f t="shared" si="27"/>
        <v>#DIV/0!</v>
      </c>
      <c r="AW9" s="103" t="e">
        <f t="shared" si="28"/>
        <v>#DIV/0!</v>
      </c>
      <c r="AX9" s="103" t="e">
        <f t="shared" si="29"/>
        <v>#DIV/0!</v>
      </c>
      <c r="AY9" s="103" t="e">
        <f t="shared" si="30"/>
        <v>#DIV/0!</v>
      </c>
      <c r="AZ9" s="103" t="e">
        <f t="shared" si="31"/>
        <v>#DIV/0!</v>
      </c>
      <c r="BA9" s="102" t="e">
        <f t="shared" si="32"/>
        <v>#DIV/0!</v>
      </c>
      <c r="BB9" s="103" t="e">
        <f t="shared" si="33"/>
        <v>#DIV/0!</v>
      </c>
      <c r="BC9" s="103" t="e">
        <f t="shared" si="34"/>
        <v>#DIV/0!</v>
      </c>
      <c r="BD9" s="102" t="e">
        <f t="shared" si="35"/>
        <v>#DIV/0!</v>
      </c>
      <c r="BE9" s="102" t="e">
        <f t="shared" si="36"/>
        <v>#DIV/0!</v>
      </c>
      <c r="BF9" s="103" t="e">
        <f t="shared" si="37"/>
        <v>#DIV/0!</v>
      </c>
      <c r="BG9" s="104" t="e">
        <f t="shared" si="38"/>
        <v>#NUM!</v>
      </c>
      <c r="BH9" s="102" t="e">
        <f t="shared" si="39"/>
        <v>#DIV/0!</v>
      </c>
      <c r="BI9" s="102" t="e">
        <f t="shared" si="40"/>
        <v>#NUM!</v>
      </c>
      <c r="BJ9" s="102" t="e">
        <f t="shared" si="41"/>
        <v>#NUM!</v>
      </c>
      <c r="BK9" s="102" t="e">
        <f t="shared" si="42"/>
        <v>#NUM!</v>
      </c>
      <c r="BL9" s="102" t="e">
        <f t="shared" si="43"/>
        <v>#NUM!</v>
      </c>
      <c r="BM9" s="102" t="e">
        <f t="shared" si="44"/>
        <v>#NUM!</v>
      </c>
      <c r="BN9" s="105" t="e">
        <f t="shared" si="45"/>
        <v>#NUM!</v>
      </c>
      <c r="BO9" s="102" t="e">
        <f t="shared" si="46"/>
        <v>#NUM!</v>
      </c>
      <c r="BP9" s="102" t="e">
        <f t="shared" si="47"/>
        <v>#NUM!</v>
      </c>
      <c r="BQ9" s="102" t="e">
        <f t="shared" si="48"/>
        <v>#DIV/0!</v>
      </c>
      <c r="BR9" s="102" t="e">
        <f t="shared" si="49"/>
        <v>#DIV/0!</v>
      </c>
      <c r="BS9" s="102" t="e">
        <f t="shared" si="50"/>
        <v>#DIV/0!</v>
      </c>
      <c r="BT9" s="102" t="e">
        <f t="shared" si="51"/>
        <v>#DIV/0!</v>
      </c>
      <c r="BU9" s="102" t="e">
        <f t="shared" si="52"/>
        <v>#DIV/0!</v>
      </c>
      <c r="BV9" s="103" t="e">
        <f t="shared" si="53"/>
        <v>#DIV/0!</v>
      </c>
      <c r="BW9" s="103" t="e">
        <f t="shared" si="54"/>
        <v>#DIV/0!</v>
      </c>
      <c r="BX9" s="103" t="e">
        <f t="shared" si="55"/>
        <v>#DIV/0!</v>
      </c>
      <c r="BY9" s="103" t="e">
        <f t="shared" si="56"/>
        <v>#DIV/0!</v>
      </c>
      <c r="BZ9" s="103" t="e">
        <f t="shared" si="57"/>
        <v>#DIV/0!</v>
      </c>
      <c r="CA9" s="103" t="e">
        <f t="shared" si="58"/>
        <v>#DIV/0!</v>
      </c>
      <c r="CB9" s="103" t="e">
        <f t="shared" si="59"/>
        <v>#DIV/0!</v>
      </c>
      <c r="CC9" s="103" t="e">
        <f t="shared" si="60"/>
        <v>#DIV/0!</v>
      </c>
      <c r="CD9" s="103" t="e">
        <f t="shared" si="61"/>
        <v>#DIV/0!</v>
      </c>
      <c r="CE9" s="103" t="e">
        <f t="shared" si="62"/>
        <v>#DIV/0!</v>
      </c>
      <c r="CF9" s="103" t="e">
        <f t="shared" si="63"/>
        <v>#DIV/0!</v>
      </c>
      <c r="CG9" s="103" t="e">
        <f t="shared" si="64"/>
        <v>#DIV/0!</v>
      </c>
      <c r="CH9" s="103" t="e">
        <f t="shared" si="65"/>
        <v>#DIV/0!</v>
      </c>
      <c r="CI9" s="103" t="e">
        <f t="shared" si="66"/>
        <v>#DIV/0!</v>
      </c>
      <c r="CJ9" s="103" t="e">
        <f t="shared" si="67"/>
        <v>#DIV/0!</v>
      </c>
      <c r="CK9" s="103" t="e">
        <f t="shared" si="68"/>
        <v>#DIV/0!</v>
      </c>
      <c r="CL9" s="103" t="e">
        <f t="shared" si="69"/>
        <v>#DIV/0!</v>
      </c>
      <c r="CM9" s="103" t="e">
        <f t="shared" si="70"/>
        <v>#DIV/0!</v>
      </c>
      <c r="CN9" s="103" t="e">
        <f t="shared" si="71"/>
        <v>#DIV/0!</v>
      </c>
      <c r="CO9" s="103" t="e">
        <f t="shared" si="72"/>
        <v>#DIV/0!</v>
      </c>
      <c r="CP9" s="103" t="e">
        <f t="shared" si="73"/>
        <v>#DIV/0!</v>
      </c>
      <c r="CQ9" s="103" t="e">
        <f t="shared" si="74"/>
        <v>#DIV/0!</v>
      </c>
      <c r="CR9" s="103" t="e">
        <f t="shared" si="75"/>
        <v>#DIV/0!</v>
      </c>
      <c r="CS9" s="103" t="e">
        <f t="shared" si="76"/>
        <v>#DIV/0!</v>
      </c>
      <c r="CT9" s="103" t="e">
        <f t="shared" si="77"/>
        <v>#DIV/0!</v>
      </c>
      <c r="CU9" s="103" t="e">
        <f t="shared" si="78"/>
        <v>#DIV/0!</v>
      </c>
      <c r="CV9" s="103" t="e">
        <f t="shared" si="79"/>
        <v>#DIV/0!</v>
      </c>
      <c r="CW9" s="103" t="e">
        <f t="shared" si="80"/>
        <v>#DIV/0!</v>
      </c>
      <c r="CX9" s="103" t="e">
        <f t="shared" si="81"/>
        <v>#DIV/0!</v>
      </c>
      <c r="CY9" s="103" t="e">
        <f t="shared" si="82"/>
        <v>#DIV/0!</v>
      </c>
      <c r="CZ9" s="103" t="e">
        <f t="shared" si="83"/>
        <v>#DIV/0!</v>
      </c>
      <c r="DA9" s="102" t="str">
        <f t="shared" si="84"/>
        <v/>
      </c>
      <c r="DB9" s="106" t="e">
        <f t="shared" si="85"/>
        <v>#DIV/0!</v>
      </c>
      <c r="DC9" s="87"/>
      <c r="DD9" s="37" t="e">
        <f t="shared" si="108"/>
        <v>#NUM!</v>
      </c>
      <c r="DE9" s="38" t="e">
        <f t="shared" si="109"/>
        <v>#NUM!</v>
      </c>
      <c r="DF9" s="38" t="str">
        <f t="shared" si="110"/>
        <v/>
      </c>
      <c r="DG9" s="118" t="str">
        <f t="shared" si="111"/>
        <v>塩分過剰摂取</v>
      </c>
      <c r="DH9" s="38" t="str">
        <f t="shared" si="112"/>
        <v/>
      </c>
      <c r="DI9" s="39" t="str">
        <f t="shared" si="113"/>
        <v/>
      </c>
    </row>
    <row r="10" spans="1:113" s="31" customFormat="1" ht="22.5" customHeight="1">
      <c r="A10" s="6"/>
      <c r="B10" s="7" t="e">
        <f t="shared" si="114"/>
        <v>#NUM!</v>
      </c>
      <c r="C10" s="8" t="e">
        <f t="shared" si="115"/>
        <v>#NUM!</v>
      </c>
      <c r="D10" s="8" t="e">
        <f t="shared" si="116"/>
        <v>#NUM!</v>
      </c>
      <c r="E10" s="9" t="e">
        <f t="shared" si="117"/>
        <v>#DIV/0!</v>
      </c>
      <c r="F10" s="8" t="e">
        <f t="shared" si="118"/>
        <v>#NUM!</v>
      </c>
      <c r="G10" s="10" t="e">
        <f t="shared" si="119"/>
        <v>#DIV/0!</v>
      </c>
      <c r="H10" s="11" t="str">
        <f t="shared" si="120"/>
        <v/>
      </c>
      <c r="I10" s="12">
        <f t="shared" si="121"/>
        <v>0</v>
      </c>
      <c r="J10" s="13" t="str">
        <f t="shared" si="122"/>
        <v/>
      </c>
      <c r="K10" s="14">
        <f t="shared" si="123"/>
        <v>0</v>
      </c>
      <c r="L10" s="15" t="e">
        <f t="shared" si="124"/>
        <v>#DIV/0!</v>
      </c>
      <c r="M10" s="34" t="e">
        <f t="shared" si="11"/>
        <v>#DIV/0!</v>
      </c>
      <c r="N10" s="16"/>
      <c r="O10" s="17"/>
      <c r="P10" s="18"/>
      <c r="Q10" s="19"/>
      <c r="R10" s="20"/>
      <c r="S10" s="68"/>
      <c r="T10" s="165"/>
      <c r="U10" s="166"/>
      <c r="V10" s="23"/>
      <c r="W10" s="24"/>
      <c r="X10" s="84"/>
      <c r="Y10" s="23"/>
      <c r="Z10" s="27"/>
      <c r="AA10" s="28"/>
      <c r="AB10" s="29"/>
      <c r="AC10" s="29"/>
      <c r="AD10" s="30"/>
      <c r="AE10" s="101"/>
      <c r="AF10" s="102">
        <f t="shared" si="12"/>
        <v>0</v>
      </c>
      <c r="AG10" s="102">
        <f t="shared" si="13"/>
        <v>0</v>
      </c>
      <c r="AH10" s="102">
        <f t="shared" si="14"/>
        <v>0</v>
      </c>
      <c r="AI10" s="102">
        <f t="shared" si="15"/>
        <v>0</v>
      </c>
      <c r="AJ10" s="102">
        <f t="shared" si="16"/>
        <v>0.55379999999999996</v>
      </c>
      <c r="AK10" s="102">
        <v>0.49</v>
      </c>
      <c r="AL10" s="102">
        <f t="shared" si="17"/>
        <v>5.6689342403628121E-5</v>
      </c>
      <c r="AM10" s="102">
        <f t="shared" si="18"/>
        <v>10080</v>
      </c>
      <c r="AN10" s="102">
        <f t="shared" si="19"/>
        <v>2880</v>
      </c>
      <c r="AO10" s="103">
        <f t="shared" si="20"/>
        <v>4320</v>
      </c>
      <c r="AP10" s="102">
        <f t="shared" si="21"/>
        <v>0.16326530612244899</v>
      </c>
      <c r="AQ10" s="103">
        <f t="shared" si="22"/>
        <v>0.24489795918367349</v>
      </c>
      <c r="AR10" s="102">
        <f t="shared" si="23"/>
        <v>0.84936581656831245</v>
      </c>
      <c r="AS10" s="102">
        <f t="shared" si="24"/>
        <v>0.78278441012691968</v>
      </c>
      <c r="AT10" s="102">
        <f t="shared" si="25"/>
        <v>0</v>
      </c>
      <c r="AU10" s="103">
        <f t="shared" si="26"/>
        <v>0</v>
      </c>
      <c r="AV10" s="103" t="e">
        <f t="shared" si="27"/>
        <v>#DIV/0!</v>
      </c>
      <c r="AW10" s="103" t="e">
        <f t="shared" si="28"/>
        <v>#DIV/0!</v>
      </c>
      <c r="AX10" s="103" t="e">
        <f t="shared" si="29"/>
        <v>#DIV/0!</v>
      </c>
      <c r="AY10" s="103" t="e">
        <f t="shared" si="30"/>
        <v>#DIV/0!</v>
      </c>
      <c r="AZ10" s="103" t="e">
        <f t="shared" si="31"/>
        <v>#DIV/0!</v>
      </c>
      <c r="BA10" s="102" t="e">
        <f t="shared" si="32"/>
        <v>#DIV/0!</v>
      </c>
      <c r="BB10" s="103" t="e">
        <f t="shared" si="33"/>
        <v>#DIV/0!</v>
      </c>
      <c r="BC10" s="103" t="e">
        <f t="shared" si="34"/>
        <v>#DIV/0!</v>
      </c>
      <c r="BD10" s="102" t="e">
        <f t="shared" si="35"/>
        <v>#DIV/0!</v>
      </c>
      <c r="BE10" s="102" t="e">
        <f t="shared" si="36"/>
        <v>#DIV/0!</v>
      </c>
      <c r="BF10" s="103" t="e">
        <f t="shared" si="37"/>
        <v>#DIV/0!</v>
      </c>
      <c r="BG10" s="104" t="e">
        <f t="shared" si="38"/>
        <v>#NUM!</v>
      </c>
      <c r="BH10" s="102" t="e">
        <f t="shared" si="39"/>
        <v>#DIV/0!</v>
      </c>
      <c r="BI10" s="102" t="e">
        <f t="shared" si="40"/>
        <v>#NUM!</v>
      </c>
      <c r="BJ10" s="102" t="e">
        <f t="shared" si="41"/>
        <v>#NUM!</v>
      </c>
      <c r="BK10" s="102" t="e">
        <f t="shared" si="42"/>
        <v>#NUM!</v>
      </c>
      <c r="BL10" s="102" t="e">
        <f t="shared" si="43"/>
        <v>#NUM!</v>
      </c>
      <c r="BM10" s="102" t="e">
        <f t="shared" si="44"/>
        <v>#NUM!</v>
      </c>
      <c r="BN10" s="105" t="e">
        <f t="shared" si="45"/>
        <v>#NUM!</v>
      </c>
      <c r="BO10" s="102" t="e">
        <f t="shared" si="46"/>
        <v>#NUM!</v>
      </c>
      <c r="BP10" s="102" t="e">
        <f t="shared" si="47"/>
        <v>#NUM!</v>
      </c>
      <c r="BQ10" s="102" t="e">
        <f t="shared" si="48"/>
        <v>#DIV/0!</v>
      </c>
      <c r="BR10" s="102" t="e">
        <f t="shared" si="49"/>
        <v>#DIV/0!</v>
      </c>
      <c r="BS10" s="102" t="e">
        <f t="shared" si="50"/>
        <v>#DIV/0!</v>
      </c>
      <c r="BT10" s="102" t="e">
        <f t="shared" si="51"/>
        <v>#DIV/0!</v>
      </c>
      <c r="BU10" s="102" t="e">
        <f t="shared" si="52"/>
        <v>#DIV/0!</v>
      </c>
      <c r="BV10" s="103" t="e">
        <f t="shared" si="53"/>
        <v>#DIV/0!</v>
      </c>
      <c r="BW10" s="103" t="e">
        <f t="shared" si="54"/>
        <v>#DIV/0!</v>
      </c>
      <c r="BX10" s="103" t="e">
        <f t="shared" si="55"/>
        <v>#DIV/0!</v>
      </c>
      <c r="BY10" s="103" t="e">
        <f t="shared" si="56"/>
        <v>#DIV/0!</v>
      </c>
      <c r="BZ10" s="103" t="e">
        <f t="shared" si="57"/>
        <v>#DIV/0!</v>
      </c>
      <c r="CA10" s="103" t="e">
        <f t="shared" si="58"/>
        <v>#DIV/0!</v>
      </c>
      <c r="CB10" s="103" t="e">
        <f t="shared" si="59"/>
        <v>#DIV/0!</v>
      </c>
      <c r="CC10" s="103" t="e">
        <f t="shared" si="60"/>
        <v>#DIV/0!</v>
      </c>
      <c r="CD10" s="103" t="e">
        <f t="shared" si="61"/>
        <v>#DIV/0!</v>
      </c>
      <c r="CE10" s="103" t="e">
        <f t="shared" si="62"/>
        <v>#DIV/0!</v>
      </c>
      <c r="CF10" s="103" t="e">
        <f t="shared" si="63"/>
        <v>#DIV/0!</v>
      </c>
      <c r="CG10" s="103" t="e">
        <f t="shared" si="64"/>
        <v>#DIV/0!</v>
      </c>
      <c r="CH10" s="103" t="e">
        <f t="shared" si="65"/>
        <v>#DIV/0!</v>
      </c>
      <c r="CI10" s="103" t="e">
        <f t="shared" si="66"/>
        <v>#DIV/0!</v>
      </c>
      <c r="CJ10" s="103" t="e">
        <f t="shared" si="67"/>
        <v>#DIV/0!</v>
      </c>
      <c r="CK10" s="103" t="e">
        <f t="shared" si="68"/>
        <v>#DIV/0!</v>
      </c>
      <c r="CL10" s="103" t="e">
        <f t="shared" si="69"/>
        <v>#DIV/0!</v>
      </c>
      <c r="CM10" s="103" t="e">
        <f t="shared" si="70"/>
        <v>#DIV/0!</v>
      </c>
      <c r="CN10" s="103" t="e">
        <f t="shared" si="71"/>
        <v>#DIV/0!</v>
      </c>
      <c r="CO10" s="103" t="e">
        <f t="shared" si="72"/>
        <v>#DIV/0!</v>
      </c>
      <c r="CP10" s="103" t="e">
        <f t="shared" si="73"/>
        <v>#DIV/0!</v>
      </c>
      <c r="CQ10" s="103" t="e">
        <f t="shared" si="74"/>
        <v>#DIV/0!</v>
      </c>
      <c r="CR10" s="103" t="e">
        <f t="shared" si="75"/>
        <v>#DIV/0!</v>
      </c>
      <c r="CS10" s="103" t="e">
        <f t="shared" si="76"/>
        <v>#DIV/0!</v>
      </c>
      <c r="CT10" s="103" t="e">
        <f t="shared" si="77"/>
        <v>#DIV/0!</v>
      </c>
      <c r="CU10" s="103" t="e">
        <f t="shared" si="78"/>
        <v>#DIV/0!</v>
      </c>
      <c r="CV10" s="103" t="e">
        <f t="shared" si="79"/>
        <v>#DIV/0!</v>
      </c>
      <c r="CW10" s="103" t="e">
        <f t="shared" si="80"/>
        <v>#DIV/0!</v>
      </c>
      <c r="CX10" s="103" t="e">
        <f t="shared" si="81"/>
        <v>#DIV/0!</v>
      </c>
      <c r="CY10" s="103" t="e">
        <f t="shared" si="82"/>
        <v>#DIV/0!</v>
      </c>
      <c r="CZ10" s="103" t="e">
        <f t="shared" si="83"/>
        <v>#DIV/0!</v>
      </c>
      <c r="DA10" s="102" t="str">
        <f t="shared" si="84"/>
        <v/>
      </c>
      <c r="DB10" s="106" t="e">
        <f t="shared" si="85"/>
        <v>#DIV/0!</v>
      </c>
      <c r="DC10" s="87"/>
      <c r="DD10" s="37" t="e">
        <f t="shared" si="108"/>
        <v>#NUM!</v>
      </c>
      <c r="DE10" s="38" t="e">
        <f t="shared" si="109"/>
        <v>#NUM!</v>
      </c>
      <c r="DF10" s="38" t="str">
        <f t="shared" si="110"/>
        <v/>
      </c>
      <c r="DG10" s="118" t="str">
        <f t="shared" si="111"/>
        <v>塩分過剰摂取</v>
      </c>
      <c r="DH10" s="38" t="str">
        <f t="shared" si="112"/>
        <v/>
      </c>
      <c r="DI10" s="39" t="str">
        <f t="shared" si="113"/>
        <v/>
      </c>
    </row>
    <row r="11" spans="1:113" s="31" customFormat="1" ht="22.5" customHeight="1">
      <c r="A11" s="6"/>
      <c r="B11" s="7" t="e">
        <f t="shared" si="114"/>
        <v>#NUM!</v>
      </c>
      <c r="C11" s="8" t="e">
        <f t="shared" si="115"/>
        <v>#NUM!</v>
      </c>
      <c r="D11" s="8" t="e">
        <f t="shared" si="116"/>
        <v>#NUM!</v>
      </c>
      <c r="E11" s="9" t="e">
        <f t="shared" si="117"/>
        <v>#DIV/0!</v>
      </c>
      <c r="F11" s="8" t="e">
        <f t="shared" si="118"/>
        <v>#NUM!</v>
      </c>
      <c r="G11" s="10" t="e">
        <f t="shared" si="119"/>
        <v>#DIV/0!</v>
      </c>
      <c r="H11" s="11" t="str">
        <f t="shared" si="120"/>
        <v/>
      </c>
      <c r="I11" s="12">
        <f t="shared" si="121"/>
        <v>0</v>
      </c>
      <c r="J11" s="13" t="str">
        <f t="shared" si="122"/>
        <v/>
      </c>
      <c r="K11" s="14">
        <f t="shared" si="123"/>
        <v>0</v>
      </c>
      <c r="L11" s="15" t="e">
        <f t="shared" si="124"/>
        <v>#DIV/0!</v>
      </c>
      <c r="M11" s="34" t="e">
        <f t="shared" si="11"/>
        <v>#DIV/0!</v>
      </c>
      <c r="N11" s="16"/>
      <c r="O11" s="17"/>
      <c r="P11" s="18"/>
      <c r="Q11" s="19"/>
      <c r="R11" s="20"/>
      <c r="S11" s="68"/>
      <c r="T11" s="165"/>
      <c r="U11" s="166"/>
      <c r="V11" s="23"/>
      <c r="W11" s="24"/>
      <c r="X11" s="84"/>
      <c r="Y11" s="23"/>
      <c r="Z11" s="27"/>
      <c r="AA11" s="28"/>
      <c r="AB11" s="29"/>
      <c r="AC11" s="29"/>
      <c r="AD11" s="30"/>
      <c r="AE11" s="101"/>
      <c r="AF11" s="102">
        <f t="shared" si="12"/>
        <v>0</v>
      </c>
      <c r="AG11" s="102">
        <f t="shared" si="13"/>
        <v>0</v>
      </c>
      <c r="AH11" s="102">
        <f t="shared" si="14"/>
        <v>0</v>
      </c>
      <c r="AI11" s="102">
        <f t="shared" si="15"/>
        <v>0</v>
      </c>
      <c r="AJ11" s="102">
        <f t="shared" si="16"/>
        <v>0.55379999999999996</v>
      </c>
      <c r="AK11" s="102">
        <v>0.49</v>
      </c>
      <c r="AL11" s="102">
        <f t="shared" si="17"/>
        <v>5.6689342403628121E-5</v>
      </c>
      <c r="AM11" s="102">
        <f t="shared" si="18"/>
        <v>10080</v>
      </c>
      <c r="AN11" s="102">
        <f t="shared" si="19"/>
        <v>2880</v>
      </c>
      <c r="AO11" s="103">
        <f t="shared" si="20"/>
        <v>4320</v>
      </c>
      <c r="AP11" s="102">
        <f t="shared" si="21"/>
        <v>0.16326530612244899</v>
      </c>
      <c r="AQ11" s="103">
        <f t="shared" si="22"/>
        <v>0.24489795918367349</v>
      </c>
      <c r="AR11" s="102">
        <f t="shared" si="23"/>
        <v>0.84936581656831245</v>
      </c>
      <c r="AS11" s="102">
        <f t="shared" si="24"/>
        <v>0.78278441012691968</v>
      </c>
      <c r="AT11" s="102">
        <f t="shared" si="25"/>
        <v>0</v>
      </c>
      <c r="AU11" s="103">
        <f t="shared" si="26"/>
        <v>0</v>
      </c>
      <c r="AV11" s="103" t="e">
        <f t="shared" si="27"/>
        <v>#DIV/0!</v>
      </c>
      <c r="AW11" s="103" t="e">
        <f t="shared" si="28"/>
        <v>#DIV/0!</v>
      </c>
      <c r="AX11" s="103" t="e">
        <f t="shared" si="29"/>
        <v>#DIV/0!</v>
      </c>
      <c r="AY11" s="103" t="e">
        <f t="shared" si="30"/>
        <v>#DIV/0!</v>
      </c>
      <c r="AZ11" s="103" t="e">
        <f t="shared" si="31"/>
        <v>#DIV/0!</v>
      </c>
      <c r="BA11" s="102" t="e">
        <f t="shared" si="32"/>
        <v>#DIV/0!</v>
      </c>
      <c r="BB11" s="103" t="e">
        <f t="shared" si="33"/>
        <v>#DIV/0!</v>
      </c>
      <c r="BC11" s="103" t="e">
        <f t="shared" si="34"/>
        <v>#DIV/0!</v>
      </c>
      <c r="BD11" s="102" t="e">
        <f t="shared" si="35"/>
        <v>#DIV/0!</v>
      </c>
      <c r="BE11" s="102" t="e">
        <f t="shared" si="36"/>
        <v>#DIV/0!</v>
      </c>
      <c r="BF11" s="103" t="e">
        <f t="shared" si="37"/>
        <v>#DIV/0!</v>
      </c>
      <c r="BG11" s="104" t="e">
        <f t="shared" si="38"/>
        <v>#NUM!</v>
      </c>
      <c r="BH11" s="102" t="e">
        <f t="shared" si="39"/>
        <v>#DIV/0!</v>
      </c>
      <c r="BI11" s="102" t="e">
        <f t="shared" si="40"/>
        <v>#NUM!</v>
      </c>
      <c r="BJ11" s="102" t="e">
        <f t="shared" si="41"/>
        <v>#NUM!</v>
      </c>
      <c r="BK11" s="102" t="e">
        <f t="shared" si="42"/>
        <v>#NUM!</v>
      </c>
      <c r="BL11" s="102" t="e">
        <f t="shared" si="43"/>
        <v>#NUM!</v>
      </c>
      <c r="BM11" s="102" t="e">
        <f t="shared" si="44"/>
        <v>#NUM!</v>
      </c>
      <c r="BN11" s="105" t="e">
        <f t="shared" si="45"/>
        <v>#NUM!</v>
      </c>
      <c r="BO11" s="102" t="e">
        <f t="shared" si="46"/>
        <v>#NUM!</v>
      </c>
      <c r="BP11" s="102" t="e">
        <f t="shared" si="47"/>
        <v>#NUM!</v>
      </c>
      <c r="BQ11" s="102" t="e">
        <f t="shared" si="48"/>
        <v>#DIV/0!</v>
      </c>
      <c r="BR11" s="102" t="e">
        <f t="shared" si="49"/>
        <v>#DIV/0!</v>
      </c>
      <c r="BS11" s="102" t="e">
        <f t="shared" si="50"/>
        <v>#DIV/0!</v>
      </c>
      <c r="BT11" s="102" t="e">
        <f t="shared" si="51"/>
        <v>#DIV/0!</v>
      </c>
      <c r="BU11" s="102" t="e">
        <f t="shared" si="52"/>
        <v>#DIV/0!</v>
      </c>
      <c r="BV11" s="103" t="e">
        <f t="shared" si="53"/>
        <v>#DIV/0!</v>
      </c>
      <c r="BW11" s="103" t="e">
        <f t="shared" si="54"/>
        <v>#DIV/0!</v>
      </c>
      <c r="BX11" s="103" t="e">
        <f t="shared" si="55"/>
        <v>#DIV/0!</v>
      </c>
      <c r="BY11" s="103" t="e">
        <f t="shared" si="56"/>
        <v>#DIV/0!</v>
      </c>
      <c r="BZ11" s="103" t="e">
        <f t="shared" si="57"/>
        <v>#DIV/0!</v>
      </c>
      <c r="CA11" s="103" t="e">
        <f t="shared" si="58"/>
        <v>#DIV/0!</v>
      </c>
      <c r="CB11" s="103" t="e">
        <f t="shared" si="59"/>
        <v>#DIV/0!</v>
      </c>
      <c r="CC11" s="103" t="e">
        <f t="shared" si="60"/>
        <v>#DIV/0!</v>
      </c>
      <c r="CD11" s="103" t="e">
        <f t="shared" si="61"/>
        <v>#DIV/0!</v>
      </c>
      <c r="CE11" s="103" t="e">
        <f t="shared" si="62"/>
        <v>#DIV/0!</v>
      </c>
      <c r="CF11" s="103" t="e">
        <f t="shared" si="63"/>
        <v>#DIV/0!</v>
      </c>
      <c r="CG11" s="103" t="e">
        <f t="shared" si="64"/>
        <v>#DIV/0!</v>
      </c>
      <c r="CH11" s="103" t="e">
        <f t="shared" si="65"/>
        <v>#DIV/0!</v>
      </c>
      <c r="CI11" s="103" t="e">
        <f t="shared" si="66"/>
        <v>#DIV/0!</v>
      </c>
      <c r="CJ11" s="103" t="e">
        <f t="shared" si="67"/>
        <v>#DIV/0!</v>
      </c>
      <c r="CK11" s="103" t="e">
        <f t="shared" si="68"/>
        <v>#DIV/0!</v>
      </c>
      <c r="CL11" s="103" t="e">
        <f t="shared" si="69"/>
        <v>#DIV/0!</v>
      </c>
      <c r="CM11" s="103" t="e">
        <f t="shared" si="70"/>
        <v>#DIV/0!</v>
      </c>
      <c r="CN11" s="103" t="e">
        <f t="shared" si="71"/>
        <v>#DIV/0!</v>
      </c>
      <c r="CO11" s="103" t="e">
        <f t="shared" si="72"/>
        <v>#DIV/0!</v>
      </c>
      <c r="CP11" s="103" t="e">
        <f t="shared" si="73"/>
        <v>#DIV/0!</v>
      </c>
      <c r="CQ11" s="103" t="e">
        <f t="shared" si="74"/>
        <v>#DIV/0!</v>
      </c>
      <c r="CR11" s="103" t="e">
        <f t="shared" si="75"/>
        <v>#DIV/0!</v>
      </c>
      <c r="CS11" s="103" t="e">
        <f t="shared" si="76"/>
        <v>#DIV/0!</v>
      </c>
      <c r="CT11" s="103" t="e">
        <f t="shared" si="77"/>
        <v>#DIV/0!</v>
      </c>
      <c r="CU11" s="103" t="e">
        <f t="shared" si="78"/>
        <v>#DIV/0!</v>
      </c>
      <c r="CV11" s="103" t="e">
        <f t="shared" si="79"/>
        <v>#DIV/0!</v>
      </c>
      <c r="CW11" s="103" t="e">
        <f t="shared" si="80"/>
        <v>#DIV/0!</v>
      </c>
      <c r="CX11" s="103" t="e">
        <f t="shared" si="81"/>
        <v>#DIV/0!</v>
      </c>
      <c r="CY11" s="103" t="e">
        <f t="shared" si="82"/>
        <v>#DIV/0!</v>
      </c>
      <c r="CZ11" s="103" t="e">
        <f t="shared" si="83"/>
        <v>#DIV/0!</v>
      </c>
      <c r="DA11" s="102" t="str">
        <f t="shared" si="84"/>
        <v/>
      </c>
      <c r="DB11" s="106" t="e">
        <f t="shared" si="85"/>
        <v>#DIV/0!</v>
      </c>
      <c r="DC11" s="87"/>
      <c r="DD11" s="37" t="e">
        <f t="shared" si="108"/>
        <v>#NUM!</v>
      </c>
      <c r="DE11" s="38" t="e">
        <f t="shared" si="109"/>
        <v>#NUM!</v>
      </c>
      <c r="DF11" s="38" t="str">
        <f t="shared" si="110"/>
        <v/>
      </c>
      <c r="DG11" s="118" t="str">
        <f t="shared" si="111"/>
        <v>塩分過剰摂取</v>
      </c>
      <c r="DH11" s="38" t="str">
        <f t="shared" si="112"/>
        <v/>
      </c>
      <c r="DI11" s="39" t="str">
        <f t="shared" si="113"/>
        <v/>
      </c>
    </row>
    <row r="12" spans="1:113" s="31" customFormat="1" ht="22.5" customHeight="1">
      <c r="A12" s="6"/>
      <c r="B12" s="7" t="e">
        <f t="shared" si="114"/>
        <v>#NUM!</v>
      </c>
      <c r="C12" s="8" t="e">
        <f t="shared" si="115"/>
        <v>#NUM!</v>
      </c>
      <c r="D12" s="8" t="e">
        <f t="shared" si="116"/>
        <v>#NUM!</v>
      </c>
      <c r="E12" s="9" t="e">
        <f t="shared" si="117"/>
        <v>#DIV/0!</v>
      </c>
      <c r="F12" s="8" t="e">
        <f t="shared" si="118"/>
        <v>#NUM!</v>
      </c>
      <c r="G12" s="10" t="e">
        <f t="shared" si="119"/>
        <v>#DIV/0!</v>
      </c>
      <c r="H12" s="11" t="str">
        <f t="shared" si="120"/>
        <v/>
      </c>
      <c r="I12" s="12">
        <f t="shared" si="121"/>
        <v>0</v>
      </c>
      <c r="J12" s="13" t="str">
        <f t="shared" si="122"/>
        <v/>
      </c>
      <c r="K12" s="14">
        <f t="shared" si="123"/>
        <v>0</v>
      </c>
      <c r="L12" s="15" t="e">
        <f t="shared" si="124"/>
        <v>#DIV/0!</v>
      </c>
      <c r="M12" s="34" t="e">
        <f t="shared" si="11"/>
        <v>#DIV/0!</v>
      </c>
      <c r="N12" s="16"/>
      <c r="O12" s="17"/>
      <c r="P12" s="18"/>
      <c r="Q12" s="19"/>
      <c r="R12" s="20"/>
      <c r="S12" s="68"/>
      <c r="T12" s="165"/>
      <c r="U12" s="166"/>
      <c r="V12" s="23"/>
      <c r="W12" s="24"/>
      <c r="X12" s="84"/>
      <c r="Y12" s="23"/>
      <c r="Z12" s="27"/>
      <c r="AA12" s="28"/>
      <c r="AB12" s="29"/>
      <c r="AC12" s="29"/>
      <c r="AD12" s="30"/>
      <c r="AE12" s="101"/>
      <c r="AF12" s="102">
        <f t="shared" si="12"/>
        <v>0</v>
      </c>
      <c r="AG12" s="102">
        <f t="shared" si="13"/>
        <v>0</v>
      </c>
      <c r="AH12" s="102">
        <f t="shared" si="14"/>
        <v>0</v>
      </c>
      <c r="AI12" s="102">
        <f t="shared" si="15"/>
        <v>0</v>
      </c>
      <c r="AJ12" s="102">
        <f t="shared" si="16"/>
        <v>0.55379999999999996</v>
      </c>
      <c r="AK12" s="102">
        <v>0.49</v>
      </c>
      <c r="AL12" s="102">
        <f t="shared" si="17"/>
        <v>5.6689342403628121E-5</v>
      </c>
      <c r="AM12" s="102">
        <f t="shared" si="18"/>
        <v>10080</v>
      </c>
      <c r="AN12" s="102">
        <f t="shared" si="19"/>
        <v>2880</v>
      </c>
      <c r="AO12" s="103">
        <f t="shared" si="20"/>
        <v>4320</v>
      </c>
      <c r="AP12" s="102">
        <f t="shared" si="21"/>
        <v>0.16326530612244899</v>
      </c>
      <c r="AQ12" s="103">
        <f t="shared" si="22"/>
        <v>0.24489795918367349</v>
      </c>
      <c r="AR12" s="102">
        <f t="shared" si="23"/>
        <v>0.84936581656831245</v>
      </c>
      <c r="AS12" s="102">
        <f t="shared" si="24"/>
        <v>0.78278441012691968</v>
      </c>
      <c r="AT12" s="102">
        <f t="shared" si="25"/>
        <v>0</v>
      </c>
      <c r="AU12" s="103">
        <f t="shared" si="26"/>
        <v>0</v>
      </c>
      <c r="AV12" s="103" t="e">
        <f t="shared" si="27"/>
        <v>#DIV/0!</v>
      </c>
      <c r="AW12" s="103" t="e">
        <f t="shared" si="28"/>
        <v>#DIV/0!</v>
      </c>
      <c r="AX12" s="103" t="e">
        <f t="shared" si="29"/>
        <v>#DIV/0!</v>
      </c>
      <c r="AY12" s="103" t="e">
        <f t="shared" si="30"/>
        <v>#DIV/0!</v>
      </c>
      <c r="AZ12" s="103" t="e">
        <f t="shared" si="31"/>
        <v>#DIV/0!</v>
      </c>
      <c r="BA12" s="102" t="e">
        <f t="shared" si="32"/>
        <v>#DIV/0!</v>
      </c>
      <c r="BB12" s="103" t="e">
        <f t="shared" si="33"/>
        <v>#DIV/0!</v>
      </c>
      <c r="BC12" s="103" t="e">
        <f t="shared" si="34"/>
        <v>#DIV/0!</v>
      </c>
      <c r="BD12" s="102" t="e">
        <f t="shared" si="35"/>
        <v>#DIV/0!</v>
      </c>
      <c r="BE12" s="102" t="e">
        <f t="shared" si="36"/>
        <v>#DIV/0!</v>
      </c>
      <c r="BF12" s="103" t="e">
        <f t="shared" si="37"/>
        <v>#DIV/0!</v>
      </c>
      <c r="BG12" s="104" t="e">
        <f t="shared" si="38"/>
        <v>#NUM!</v>
      </c>
      <c r="BH12" s="102" t="e">
        <f t="shared" si="39"/>
        <v>#DIV/0!</v>
      </c>
      <c r="BI12" s="102" t="e">
        <f t="shared" si="40"/>
        <v>#NUM!</v>
      </c>
      <c r="BJ12" s="102" t="e">
        <f t="shared" si="41"/>
        <v>#NUM!</v>
      </c>
      <c r="BK12" s="102" t="e">
        <f t="shared" si="42"/>
        <v>#NUM!</v>
      </c>
      <c r="BL12" s="102" t="e">
        <f t="shared" si="43"/>
        <v>#NUM!</v>
      </c>
      <c r="BM12" s="102" t="e">
        <f t="shared" si="44"/>
        <v>#NUM!</v>
      </c>
      <c r="BN12" s="105" t="e">
        <f t="shared" si="45"/>
        <v>#NUM!</v>
      </c>
      <c r="BO12" s="102" t="e">
        <f t="shared" si="46"/>
        <v>#NUM!</v>
      </c>
      <c r="BP12" s="102" t="e">
        <f t="shared" si="47"/>
        <v>#NUM!</v>
      </c>
      <c r="BQ12" s="102" t="e">
        <f t="shared" si="48"/>
        <v>#DIV/0!</v>
      </c>
      <c r="BR12" s="102" t="e">
        <f t="shared" si="49"/>
        <v>#DIV/0!</v>
      </c>
      <c r="BS12" s="102" t="e">
        <f t="shared" si="50"/>
        <v>#DIV/0!</v>
      </c>
      <c r="BT12" s="102" t="e">
        <f t="shared" si="51"/>
        <v>#DIV/0!</v>
      </c>
      <c r="BU12" s="102" t="e">
        <f t="shared" si="52"/>
        <v>#DIV/0!</v>
      </c>
      <c r="BV12" s="103" t="e">
        <f t="shared" si="53"/>
        <v>#DIV/0!</v>
      </c>
      <c r="BW12" s="103" t="e">
        <f t="shared" si="54"/>
        <v>#DIV/0!</v>
      </c>
      <c r="BX12" s="103" t="e">
        <f t="shared" si="55"/>
        <v>#DIV/0!</v>
      </c>
      <c r="BY12" s="103" t="e">
        <f t="shared" si="56"/>
        <v>#DIV/0!</v>
      </c>
      <c r="BZ12" s="103" t="e">
        <f t="shared" si="57"/>
        <v>#DIV/0!</v>
      </c>
      <c r="CA12" s="103" t="e">
        <f t="shared" si="58"/>
        <v>#DIV/0!</v>
      </c>
      <c r="CB12" s="103" t="e">
        <f t="shared" si="59"/>
        <v>#DIV/0!</v>
      </c>
      <c r="CC12" s="103" t="e">
        <f t="shared" si="60"/>
        <v>#DIV/0!</v>
      </c>
      <c r="CD12" s="103" t="e">
        <f t="shared" si="61"/>
        <v>#DIV/0!</v>
      </c>
      <c r="CE12" s="103" t="e">
        <f t="shared" si="62"/>
        <v>#DIV/0!</v>
      </c>
      <c r="CF12" s="103" t="e">
        <f t="shared" si="63"/>
        <v>#DIV/0!</v>
      </c>
      <c r="CG12" s="103" t="e">
        <f t="shared" si="64"/>
        <v>#DIV/0!</v>
      </c>
      <c r="CH12" s="103" t="e">
        <f t="shared" si="65"/>
        <v>#DIV/0!</v>
      </c>
      <c r="CI12" s="103" t="e">
        <f t="shared" si="66"/>
        <v>#DIV/0!</v>
      </c>
      <c r="CJ12" s="103" t="e">
        <f t="shared" si="67"/>
        <v>#DIV/0!</v>
      </c>
      <c r="CK12" s="103" t="e">
        <f t="shared" si="68"/>
        <v>#DIV/0!</v>
      </c>
      <c r="CL12" s="103" t="e">
        <f t="shared" si="69"/>
        <v>#DIV/0!</v>
      </c>
      <c r="CM12" s="103" t="e">
        <f t="shared" si="70"/>
        <v>#DIV/0!</v>
      </c>
      <c r="CN12" s="103" t="e">
        <f t="shared" si="71"/>
        <v>#DIV/0!</v>
      </c>
      <c r="CO12" s="103" t="e">
        <f t="shared" si="72"/>
        <v>#DIV/0!</v>
      </c>
      <c r="CP12" s="103" t="e">
        <f t="shared" si="73"/>
        <v>#DIV/0!</v>
      </c>
      <c r="CQ12" s="103" t="e">
        <f t="shared" si="74"/>
        <v>#DIV/0!</v>
      </c>
      <c r="CR12" s="103" t="e">
        <f t="shared" si="75"/>
        <v>#DIV/0!</v>
      </c>
      <c r="CS12" s="103" t="e">
        <f t="shared" si="76"/>
        <v>#DIV/0!</v>
      </c>
      <c r="CT12" s="103" t="e">
        <f t="shared" si="77"/>
        <v>#DIV/0!</v>
      </c>
      <c r="CU12" s="103" t="e">
        <f t="shared" si="78"/>
        <v>#DIV/0!</v>
      </c>
      <c r="CV12" s="103" t="e">
        <f t="shared" si="79"/>
        <v>#DIV/0!</v>
      </c>
      <c r="CW12" s="103" t="e">
        <f t="shared" si="80"/>
        <v>#DIV/0!</v>
      </c>
      <c r="CX12" s="103" t="e">
        <f t="shared" si="81"/>
        <v>#DIV/0!</v>
      </c>
      <c r="CY12" s="103" t="e">
        <f t="shared" si="82"/>
        <v>#DIV/0!</v>
      </c>
      <c r="CZ12" s="103" t="e">
        <f t="shared" si="83"/>
        <v>#DIV/0!</v>
      </c>
      <c r="DA12" s="102" t="str">
        <f t="shared" si="84"/>
        <v/>
      </c>
      <c r="DB12" s="106" t="e">
        <f t="shared" si="85"/>
        <v>#DIV/0!</v>
      </c>
      <c r="DC12" s="87"/>
      <c r="DD12" s="37" t="e">
        <f t="shared" si="108"/>
        <v>#NUM!</v>
      </c>
      <c r="DE12" s="38" t="e">
        <f t="shared" si="109"/>
        <v>#NUM!</v>
      </c>
      <c r="DF12" s="38" t="str">
        <f t="shared" si="110"/>
        <v/>
      </c>
      <c r="DG12" s="118" t="str">
        <f t="shared" si="111"/>
        <v>塩分過剰摂取</v>
      </c>
      <c r="DH12" s="38" t="str">
        <f t="shared" si="112"/>
        <v/>
      </c>
      <c r="DI12" s="39" t="str">
        <f t="shared" si="113"/>
        <v/>
      </c>
    </row>
    <row r="13" spans="1:113" s="31" customFormat="1" ht="22.5" customHeight="1">
      <c r="A13" s="6"/>
      <c r="B13" s="7" t="e">
        <f t="shared" si="114"/>
        <v>#NUM!</v>
      </c>
      <c r="C13" s="8" t="e">
        <f t="shared" si="115"/>
        <v>#NUM!</v>
      </c>
      <c r="D13" s="8" t="e">
        <f t="shared" si="116"/>
        <v>#NUM!</v>
      </c>
      <c r="E13" s="9" t="e">
        <f t="shared" si="117"/>
        <v>#DIV/0!</v>
      </c>
      <c r="F13" s="8" t="e">
        <f t="shared" si="118"/>
        <v>#NUM!</v>
      </c>
      <c r="G13" s="10" t="e">
        <f t="shared" si="119"/>
        <v>#DIV/0!</v>
      </c>
      <c r="H13" s="11" t="str">
        <f t="shared" si="120"/>
        <v/>
      </c>
      <c r="I13" s="12">
        <f t="shared" si="121"/>
        <v>0</v>
      </c>
      <c r="J13" s="13" t="str">
        <f t="shared" si="122"/>
        <v/>
      </c>
      <c r="K13" s="14">
        <f t="shared" si="123"/>
        <v>0</v>
      </c>
      <c r="L13" s="15" t="e">
        <f t="shared" si="124"/>
        <v>#DIV/0!</v>
      </c>
      <c r="M13" s="34" t="e">
        <f t="shared" si="11"/>
        <v>#DIV/0!</v>
      </c>
      <c r="N13" s="16"/>
      <c r="O13" s="17"/>
      <c r="P13" s="18"/>
      <c r="Q13" s="19"/>
      <c r="R13" s="20"/>
      <c r="S13" s="68"/>
      <c r="T13" s="165"/>
      <c r="U13" s="166"/>
      <c r="V13" s="23"/>
      <c r="W13" s="24"/>
      <c r="X13" s="84"/>
      <c r="Y13" s="23"/>
      <c r="Z13" s="27"/>
      <c r="AA13" s="28"/>
      <c r="AB13" s="29"/>
      <c r="AC13" s="29"/>
      <c r="AD13" s="30"/>
      <c r="AE13" s="101"/>
      <c r="AF13" s="102">
        <f t="shared" si="12"/>
        <v>0</v>
      </c>
      <c r="AG13" s="102">
        <f t="shared" si="13"/>
        <v>0</v>
      </c>
      <c r="AH13" s="102">
        <f t="shared" si="14"/>
        <v>0</v>
      </c>
      <c r="AI13" s="102">
        <f t="shared" si="15"/>
        <v>0</v>
      </c>
      <c r="AJ13" s="102">
        <f t="shared" si="16"/>
        <v>0.55379999999999996</v>
      </c>
      <c r="AK13" s="102">
        <v>0.49</v>
      </c>
      <c r="AL13" s="102">
        <f t="shared" si="17"/>
        <v>5.6689342403628121E-5</v>
      </c>
      <c r="AM13" s="102">
        <f t="shared" si="18"/>
        <v>10080</v>
      </c>
      <c r="AN13" s="102">
        <f t="shared" si="19"/>
        <v>2880</v>
      </c>
      <c r="AO13" s="103">
        <f t="shared" si="20"/>
        <v>4320</v>
      </c>
      <c r="AP13" s="102">
        <f t="shared" si="21"/>
        <v>0.16326530612244899</v>
      </c>
      <c r="AQ13" s="103">
        <f t="shared" si="22"/>
        <v>0.24489795918367349</v>
      </c>
      <c r="AR13" s="102">
        <f t="shared" si="23"/>
        <v>0.84936581656831245</v>
      </c>
      <c r="AS13" s="102">
        <f t="shared" si="24"/>
        <v>0.78278441012691968</v>
      </c>
      <c r="AT13" s="102">
        <f t="shared" si="25"/>
        <v>0</v>
      </c>
      <c r="AU13" s="103">
        <f t="shared" si="26"/>
        <v>0</v>
      </c>
      <c r="AV13" s="103" t="e">
        <f t="shared" si="27"/>
        <v>#DIV/0!</v>
      </c>
      <c r="AW13" s="103" t="e">
        <f t="shared" si="28"/>
        <v>#DIV/0!</v>
      </c>
      <c r="AX13" s="103" t="e">
        <f t="shared" si="29"/>
        <v>#DIV/0!</v>
      </c>
      <c r="AY13" s="103" t="e">
        <f t="shared" si="30"/>
        <v>#DIV/0!</v>
      </c>
      <c r="AZ13" s="103" t="e">
        <f t="shared" si="31"/>
        <v>#DIV/0!</v>
      </c>
      <c r="BA13" s="102" t="e">
        <f t="shared" si="32"/>
        <v>#DIV/0!</v>
      </c>
      <c r="BB13" s="103" t="e">
        <f t="shared" si="33"/>
        <v>#DIV/0!</v>
      </c>
      <c r="BC13" s="103" t="e">
        <f t="shared" si="34"/>
        <v>#DIV/0!</v>
      </c>
      <c r="BD13" s="102" t="e">
        <f t="shared" si="35"/>
        <v>#DIV/0!</v>
      </c>
      <c r="BE13" s="102" t="e">
        <f t="shared" si="36"/>
        <v>#DIV/0!</v>
      </c>
      <c r="BF13" s="103" t="e">
        <f t="shared" si="37"/>
        <v>#DIV/0!</v>
      </c>
      <c r="BG13" s="104" t="e">
        <f t="shared" si="38"/>
        <v>#NUM!</v>
      </c>
      <c r="BH13" s="102" t="e">
        <f t="shared" si="39"/>
        <v>#DIV/0!</v>
      </c>
      <c r="BI13" s="102" t="e">
        <f t="shared" si="40"/>
        <v>#NUM!</v>
      </c>
      <c r="BJ13" s="102" t="e">
        <f t="shared" si="41"/>
        <v>#NUM!</v>
      </c>
      <c r="BK13" s="102" t="e">
        <f t="shared" si="42"/>
        <v>#NUM!</v>
      </c>
      <c r="BL13" s="102" t="e">
        <f t="shared" si="43"/>
        <v>#NUM!</v>
      </c>
      <c r="BM13" s="102" t="e">
        <f t="shared" si="44"/>
        <v>#NUM!</v>
      </c>
      <c r="BN13" s="105" t="e">
        <f t="shared" si="45"/>
        <v>#NUM!</v>
      </c>
      <c r="BO13" s="102" t="e">
        <f t="shared" si="46"/>
        <v>#NUM!</v>
      </c>
      <c r="BP13" s="102" t="e">
        <f t="shared" si="47"/>
        <v>#NUM!</v>
      </c>
      <c r="BQ13" s="102" t="e">
        <f t="shared" si="48"/>
        <v>#DIV/0!</v>
      </c>
      <c r="BR13" s="102" t="e">
        <f t="shared" si="49"/>
        <v>#DIV/0!</v>
      </c>
      <c r="BS13" s="102" t="e">
        <f t="shared" si="50"/>
        <v>#DIV/0!</v>
      </c>
      <c r="BT13" s="102" t="e">
        <f t="shared" si="51"/>
        <v>#DIV/0!</v>
      </c>
      <c r="BU13" s="102" t="e">
        <f t="shared" si="52"/>
        <v>#DIV/0!</v>
      </c>
      <c r="BV13" s="103" t="e">
        <f t="shared" si="53"/>
        <v>#DIV/0!</v>
      </c>
      <c r="BW13" s="103" t="e">
        <f t="shared" si="54"/>
        <v>#DIV/0!</v>
      </c>
      <c r="BX13" s="103" t="e">
        <f t="shared" si="55"/>
        <v>#DIV/0!</v>
      </c>
      <c r="BY13" s="103" t="e">
        <f t="shared" si="56"/>
        <v>#DIV/0!</v>
      </c>
      <c r="BZ13" s="103" t="e">
        <f t="shared" si="57"/>
        <v>#DIV/0!</v>
      </c>
      <c r="CA13" s="103" t="e">
        <f t="shared" si="58"/>
        <v>#DIV/0!</v>
      </c>
      <c r="CB13" s="103" t="e">
        <f t="shared" si="59"/>
        <v>#DIV/0!</v>
      </c>
      <c r="CC13" s="103" t="e">
        <f t="shared" si="60"/>
        <v>#DIV/0!</v>
      </c>
      <c r="CD13" s="103" t="e">
        <f t="shared" si="61"/>
        <v>#DIV/0!</v>
      </c>
      <c r="CE13" s="103" t="e">
        <f t="shared" si="62"/>
        <v>#DIV/0!</v>
      </c>
      <c r="CF13" s="103" t="e">
        <f t="shared" si="63"/>
        <v>#DIV/0!</v>
      </c>
      <c r="CG13" s="103" t="e">
        <f t="shared" si="64"/>
        <v>#DIV/0!</v>
      </c>
      <c r="CH13" s="103" t="e">
        <f t="shared" si="65"/>
        <v>#DIV/0!</v>
      </c>
      <c r="CI13" s="103" t="e">
        <f t="shared" si="66"/>
        <v>#DIV/0!</v>
      </c>
      <c r="CJ13" s="103" t="e">
        <f t="shared" si="67"/>
        <v>#DIV/0!</v>
      </c>
      <c r="CK13" s="103" t="e">
        <f t="shared" si="68"/>
        <v>#DIV/0!</v>
      </c>
      <c r="CL13" s="103" t="e">
        <f t="shared" si="69"/>
        <v>#DIV/0!</v>
      </c>
      <c r="CM13" s="103" t="e">
        <f t="shared" si="70"/>
        <v>#DIV/0!</v>
      </c>
      <c r="CN13" s="103" t="e">
        <f t="shared" si="71"/>
        <v>#DIV/0!</v>
      </c>
      <c r="CO13" s="103" t="e">
        <f t="shared" si="72"/>
        <v>#DIV/0!</v>
      </c>
      <c r="CP13" s="103" t="e">
        <f t="shared" si="73"/>
        <v>#DIV/0!</v>
      </c>
      <c r="CQ13" s="103" t="e">
        <f t="shared" si="74"/>
        <v>#DIV/0!</v>
      </c>
      <c r="CR13" s="103" t="e">
        <f t="shared" si="75"/>
        <v>#DIV/0!</v>
      </c>
      <c r="CS13" s="103" t="e">
        <f t="shared" si="76"/>
        <v>#DIV/0!</v>
      </c>
      <c r="CT13" s="103" t="e">
        <f t="shared" si="77"/>
        <v>#DIV/0!</v>
      </c>
      <c r="CU13" s="103" t="e">
        <f t="shared" si="78"/>
        <v>#DIV/0!</v>
      </c>
      <c r="CV13" s="103" t="e">
        <f t="shared" si="79"/>
        <v>#DIV/0!</v>
      </c>
      <c r="CW13" s="103" t="e">
        <f t="shared" si="80"/>
        <v>#DIV/0!</v>
      </c>
      <c r="CX13" s="103" t="e">
        <f t="shared" si="81"/>
        <v>#DIV/0!</v>
      </c>
      <c r="CY13" s="103" t="e">
        <f t="shared" si="82"/>
        <v>#DIV/0!</v>
      </c>
      <c r="CZ13" s="103" t="e">
        <f t="shared" si="83"/>
        <v>#DIV/0!</v>
      </c>
      <c r="DA13" s="102" t="str">
        <f t="shared" si="84"/>
        <v/>
      </c>
      <c r="DB13" s="106" t="e">
        <f t="shared" si="85"/>
        <v>#DIV/0!</v>
      </c>
      <c r="DC13" s="87"/>
      <c r="DD13" s="37" t="e">
        <f t="shared" si="108"/>
        <v>#NUM!</v>
      </c>
      <c r="DE13" s="38" t="e">
        <f t="shared" si="109"/>
        <v>#NUM!</v>
      </c>
      <c r="DF13" s="38" t="str">
        <f t="shared" si="110"/>
        <v/>
      </c>
      <c r="DG13" s="118" t="str">
        <f t="shared" si="111"/>
        <v>塩分過剰摂取</v>
      </c>
      <c r="DH13" s="38" t="str">
        <f t="shared" si="112"/>
        <v/>
      </c>
      <c r="DI13" s="39" t="str">
        <f t="shared" si="113"/>
        <v/>
      </c>
    </row>
    <row r="14" spans="1:113" s="31" customFormat="1" ht="22.5" customHeight="1">
      <c r="A14" s="6"/>
      <c r="B14" s="7" t="e">
        <f t="shared" si="114"/>
        <v>#NUM!</v>
      </c>
      <c r="C14" s="8" t="e">
        <f t="shared" si="115"/>
        <v>#NUM!</v>
      </c>
      <c r="D14" s="8" t="e">
        <f t="shared" si="116"/>
        <v>#NUM!</v>
      </c>
      <c r="E14" s="9" t="e">
        <f t="shared" si="117"/>
        <v>#DIV/0!</v>
      </c>
      <c r="F14" s="8" t="e">
        <f t="shared" si="118"/>
        <v>#NUM!</v>
      </c>
      <c r="G14" s="10" t="e">
        <f t="shared" si="119"/>
        <v>#DIV/0!</v>
      </c>
      <c r="H14" s="11" t="str">
        <f t="shared" si="120"/>
        <v/>
      </c>
      <c r="I14" s="12">
        <f t="shared" si="121"/>
        <v>0</v>
      </c>
      <c r="J14" s="13" t="str">
        <f t="shared" si="122"/>
        <v/>
      </c>
      <c r="K14" s="14">
        <f t="shared" si="123"/>
        <v>0</v>
      </c>
      <c r="L14" s="15" t="e">
        <f t="shared" si="124"/>
        <v>#DIV/0!</v>
      </c>
      <c r="M14" s="34" t="e">
        <f t="shared" si="11"/>
        <v>#DIV/0!</v>
      </c>
      <c r="N14" s="16"/>
      <c r="O14" s="17"/>
      <c r="P14" s="18"/>
      <c r="Q14" s="19"/>
      <c r="R14" s="20"/>
      <c r="S14" s="68"/>
      <c r="T14" s="165"/>
      <c r="U14" s="166"/>
      <c r="V14" s="23"/>
      <c r="W14" s="24"/>
      <c r="X14" s="84"/>
      <c r="Y14" s="23"/>
      <c r="Z14" s="27"/>
      <c r="AA14" s="28"/>
      <c r="AB14" s="29"/>
      <c r="AC14" s="29"/>
      <c r="AD14" s="30"/>
      <c r="AE14" s="101"/>
      <c r="AF14" s="102">
        <f t="shared" si="12"/>
        <v>0</v>
      </c>
      <c r="AG14" s="102">
        <f t="shared" si="13"/>
        <v>0</v>
      </c>
      <c r="AH14" s="102">
        <f t="shared" si="14"/>
        <v>0</v>
      </c>
      <c r="AI14" s="102">
        <f t="shared" si="15"/>
        <v>0</v>
      </c>
      <c r="AJ14" s="102">
        <f t="shared" si="16"/>
        <v>0.55379999999999996</v>
      </c>
      <c r="AK14" s="102">
        <v>0.49</v>
      </c>
      <c r="AL14" s="102">
        <f t="shared" si="17"/>
        <v>5.6689342403628121E-5</v>
      </c>
      <c r="AM14" s="102">
        <f t="shared" si="18"/>
        <v>10080</v>
      </c>
      <c r="AN14" s="102">
        <f t="shared" si="19"/>
        <v>2880</v>
      </c>
      <c r="AO14" s="103">
        <f t="shared" si="20"/>
        <v>4320</v>
      </c>
      <c r="AP14" s="102">
        <f t="shared" si="21"/>
        <v>0.16326530612244899</v>
      </c>
      <c r="AQ14" s="103">
        <f t="shared" si="22"/>
        <v>0.24489795918367349</v>
      </c>
      <c r="AR14" s="102">
        <f t="shared" si="23"/>
        <v>0.84936581656831245</v>
      </c>
      <c r="AS14" s="102">
        <f t="shared" si="24"/>
        <v>0.78278441012691968</v>
      </c>
      <c r="AT14" s="102">
        <f t="shared" si="25"/>
        <v>0</v>
      </c>
      <c r="AU14" s="103">
        <f t="shared" si="26"/>
        <v>0</v>
      </c>
      <c r="AV14" s="103" t="e">
        <f t="shared" si="27"/>
        <v>#DIV/0!</v>
      </c>
      <c r="AW14" s="103" t="e">
        <f t="shared" si="28"/>
        <v>#DIV/0!</v>
      </c>
      <c r="AX14" s="103" t="e">
        <f t="shared" si="29"/>
        <v>#DIV/0!</v>
      </c>
      <c r="AY14" s="103" t="e">
        <f t="shared" si="30"/>
        <v>#DIV/0!</v>
      </c>
      <c r="AZ14" s="103" t="e">
        <f t="shared" si="31"/>
        <v>#DIV/0!</v>
      </c>
      <c r="BA14" s="102" t="e">
        <f t="shared" si="32"/>
        <v>#DIV/0!</v>
      </c>
      <c r="BB14" s="103" t="e">
        <f t="shared" si="33"/>
        <v>#DIV/0!</v>
      </c>
      <c r="BC14" s="103" t="e">
        <f t="shared" si="34"/>
        <v>#DIV/0!</v>
      </c>
      <c r="BD14" s="102" t="e">
        <f t="shared" si="35"/>
        <v>#DIV/0!</v>
      </c>
      <c r="BE14" s="102" t="e">
        <f t="shared" si="36"/>
        <v>#DIV/0!</v>
      </c>
      <c r="BF14" s="103" t="e">
        <f t="shared" si="37"/>
        <v>#DIV/0!</v>
      </c>
      <c r="BG14" s="104" t="e">
        <f t="shared" si="38"/>
        <v>#NUM!</v>
      </c>
      <c r="BH14" s="102" t="e">
        <f t="shared" si="39"/>
        <v>#DIV/0!</v>
      </c>
      <c r="BI14" s="102" t="e">
        <f t="shared" si="40"/>
        <v>#NUM!</v>
      </c>
      <c r="BJ14" s="102" t="e">
        <f t="shared" si="41"/>
        <v>#NUM!</v>
      </c>
      <c r="BK14" s="102" t="e">
        <f t="shared" si="42"/>
        <v>#NUM!</v>
      </c>
      <c r="BL14" s="102" t="e">
        <f t="shared" si="43"/>
        <v>#NUM!</v>
      </c>
      <c r="BM14" s="102" t="e">
        <f t="shared" si="44"/>
        <v>#NUM!</v>
      </c>
      <c r="BN14" s="105" t="e">
        <f t="shared" si="45"/>
        <v>#NUM!</v>
      </c>
      <c r="BO14" s="102" t="e">
        <f t="shared" si="46"/>
        <v>#NUM!</v>
      </c>
      <c r="BP14" s="102" t="e">
        <f t="shared" si="47"/>
        <v>#NUM!</v>
      </c>
      <c r="BQ14" s="102" t="e">
        <f t="shared" si="48"/>
        <v>#DIV/0!</v>
      </c>
      <c r="BR14" s="102" t="e">
        <f t="shared" si="49"/>
        <v>#DIV/0!</v>
      </c>
      <c r="BS14" s="102" t="e">
        <f t="shared" si="50"/>
        <v>#DIV/0!</v>
      </c>
      <c r="BT14" s="102" t="e">
        <f t="shared" si="51"/>
        <v>#DIV/0!</v>
      </c>
      <c r="BU14" s="102" t="e">
        <f t="shared" si="52"/>
        <v>#DIV/0!</v>
      </c>
      <c r="BV14" s="103" t="e">
        <f t="shared" si="53"/>
        <v>#DIV/0!</v>
      </c>
      <c r="BW14" s="103" t="e">
        <f t="shared" si="54"/>
        <v>#DIV/0!</v>
      </c>
      <c r="BX14" s="103" t="e">
        <f t="shared" si="55"/>
        <v>#DIV/0!</v>
      </c>
      <c r="BY14" s="103" t="e">
        <f t="shared" si="56"/>
        <v>#DIV/0!</v>
      </c>
      <c r="BZ14" s="103" t="e">
        <f t="shared" si="57"/>
        <v>#DIV/0!</v>
      </c>
      <c r="CA14" s="103" t="e">
        <f t="shared" si="58"/>
        <v>#DIV/0!</v>
      </c>
      <c r="CB14" s="103" t="e">
        <f t="shared" si="59"/>
        <v>#DIV/0!</v>
      </c>
      <c r="CC14" s="103" t="e">
        <f t="shared" si="60"/>
        <v>#DIV/0!</v>
      </c>
      <c r="CD14" s="103" t="e">
        <f t="shared" si="61"/>
        <v>#DIV/0!</v>
      </c>
      <c r="CE14" s="103" t="e">
        <f t="shared" si="62"/>
        <v>#DIV/0!</v>
      </c>
      <c r="CF14" s="103" t="e">
        <f t="shared" si="63"/>
        <v>#DIV/0!</v>
      </c>
      <c r="CG14" s="103" t="e">
        <f t="shared" si="64"/>
        <v>#DIV/0!</v>
      </c>
      <c r="CH14" s="103" t="e">
        <f t="shared" si="65"/>
        <v>#DIV/0!</v>
      </c>
      <c r="CI14" s="103" t="e">
        <f t="shared" si="66"/>
        <v>#DIV/0!</v>
      </c>
      <c r="CJ14" s="103" t="e">
        <f t="shared" si="67"/>
        <v>#DIV/0!</v>
      </c>
      <c r="CK14" s="103" t="e">
        <f t="shared" si="68"/>
        <v>#DIV/0!</v>
      </c>
      <c r="CL14" s="103" t="e">
        <f t="shared" si="69"/>
        <v>#DIV/0!</v>
      </c>
      <c r="CM14" s="103" t="e">
        <f t="shared" si="70"/>
        <v>#DIV/0!</v>
      </c>
      <c r="CN14" s="103" t="e">
        <f t="shared" si="71"/>
        <v>#DIV/0!</v>
      </c>
      <c r="CO14" s="103" t="e">
        <f t="shared" si="72"/>
        <v>#DIV/0!</v>
      </c>
      <c r="CP14" s="103" t="e">
        <f t="shared" si="73"/>
        <v>#DIV/0!</v>
      </c>
      <c r="CQ14" s="103" t="e">
        <f t="shared" si="74"/>
        <v>#DIV/0!</v>
      </c>
      <c r="CR14" s="103" t="e">
        <f t="shared" si="75"/>
        <v>#DIV/0!</v>
      </c>
      <c r="CS14" s="103" t="e">
        <f t="shared" si="76"/>
        <v>#DIV/0!</v>
      </c>
      <c r="CT14" s="103" t="e">
        <f t="shared" si="77"/>
        <v>#DIV/0!</v>
      </c>
      <c r="CU14" s="103" t="e">
        <f t="shared" si="78"/>
        <v>#DIV/0!</v>
      </c>
      <c r="CV14" s="103" t="e">
        <f t="shared" si="79"/>
        <v>#DIV/0!</v>
      </c>
      <c r="CW14" s="103" t="e">
        <f t="shared" si="80"/>
        <v>#DIV/0!</v>
      </c>
      <c r="CX14" s="103" t="e">
        <f t="shared" si="81"/>
        <v>#DIV/0!</v>
      </c>
      <c r="CY14" s="103" t="e">
        <f t="shared" si="82"/>
        <v>#DIV/0!</v>
      </c>
      <c r="CZ14" s="103" t="e">
        <f t="shared" si="83"/>
        <v>#DIV/0!</v>
      </c>
      <c r="DA14" s="102" t="str">
        <f t="shared" si="84"/>
        <v/>
      </c>
      <c r="DB14" s="106" t="e">
        <f t="shared" si="85"/>
        <v>#DIV/0!</v>
      </c>
      <c r="DC14" s="87"/>
      <c r="DD14" s="37" t="e">
        <f t="shared" si="108"/>
        <v>#NUM!</v>
      </c>
      <c r="DE14" s="38" t="e">
        <f t="shared" si="109"/>
        <v>#NUM!</v>
      </c>
      <c r="DF14" s="38" t="str">
        <f t="shared" si="110"/>
        <v/>
      </c>
      <c r="DG14" s="118" t="str">
        <f t="shared" si="111"/>
        <v>塩分過剰摂取</v>
      </c>
      <c r="DH14" s="38" t="str">
        <f t="shared" si="112"/>
        <v/>
      </c>
      <c r="DI14" s="39" t="str">
        <f t="shared" si="113"/>
        <v/>
      </c>
    </row>
    <row r="15" spans="1:113" s="31" customFormat="1" ht="22.5" customHeight="1">
      <c r="A15" s="6"/>
      <c r="B15" s="7" t="e">
        <f t="shared" si="114"/>
        <v>#NUM!</v>
      </c>
      <c r="C15" s="8" t="e">
        <f t="shared" si="115"/>
        <v>#NUM!</v>
      </c>
      <c r="D15" s="8" t="e">
        <f t="shared" si="116"/>
        <v>#NUM!</v>
      </c>
      <c r="E15" s="9" t="e">
        <f t="shared" si="117"/>
        <v>#DIV/0!</v>
      </c>
      <c r="F15" s="8" t="e">
        <f t="shared" si="118"/>
        <v>#NUM!</v>
      </c>
      <c r="G15" s="10" t="e">
        <f t="shared" si="119"/>
        <v>#DIV/0!</v>
      </c>
      <c r="H15" s="11" t="str">
        <f t="shared" si="120"/>
        <v/>
      </c>
      <c r="I15" s="12">
        <f t="shared" si="121"/>
        <v>0</v>
      </c>
      <c r="J15" s="13" t="str">
        <f t="shared" si="122"/>
        <v/>
      </c>
      <c r="K15" s="14">
        <f t="shared" si="123"/>
        <v>0</v>
      </c>
      <c r="L15" s="15" t="e">
        <f t="shared" si="124"/>
        <v>#DIV/0!</v>
      </c>
      <c r="M15" s="34" t="e">
        <f t="shared" si="11"/>
        <v>#DIV/0!</v>
      </c>
      <c r="N15" s="16"/>
      <c r="O15" s="17"/>
      <c r="P15" s="18"/>
      <c r="Q15" s="19"/>
      <c r="R15" s="20"/>
      <c r="S15" s="68"/>
      <c r="T15" s="165"/>
      <c r="U15" s="166"/>
      <c r="V15" s="23"/>
      <c r="W15" s="24"/>
      <c r="X15" s="84"/>
      <c r="Y15" s="23"/>
      <c r="Z15" s="27"/>
      <c r="AA15" s="28"/>
      <c r="AB15" s="29"/>
      <c r="AC15" s="29"/>
      <c r="AD15" s="30"/>
      <c r="AE15" s="101"/>
      <c r="AF15" s="102">
        <f t="shared" si="12"/>
        <v>0</v>
      </c>
      <c r="AG15" s="102">
        <f t="shared" si="13"/>
        <v>0</v>
      </c>
      <c r="AH15" s="102">
        <f t="shared" si="14"/>
        <v>0</v>
      </c>
      <c r="AI15" s="102">
        <f t="shared" si="15"/>
        <v>0</v>
      </c>
      <c r="AJ15" s="102">
        <f t="shared" si="16"/>
        <v>0.55379999999999996</v>
      </c>
      <c r="AK15" s="102">
        <v>0.49</v>
      </c>
      <c r="AL15" s="102">
        <f t="shared" si="17"/>
        <v>5.6689342403628121E-5</v>
      </c>
      <c r="AM15" s="102">
        <f t="shared" si="18"/>
        <v>10080</v>
      </c>
      <c r="AN15" s="102">
        <f t="shared" si="19"/>
        <v>2880</v>
      </c>
      <c r="AO15" s="103">
        <f t="shared" si="20"/>
        <v>4320</v>
      </c>
      <c r="AP15" s="102">
        <f t="shared" si="21"/>
        <v>0.16326530612244899</v>
      </c>
      <c r="AQ15" s="103">
        <f t="shared" si="22"/>
        <v>0.24489795918367349</v>
      </c>
      <c r="AR15" s="102">
        <f t="shared" si="23"/>
        <v>0.84936581656831245</v>
      </c>
      <c r="AS15" s="102">
        <f t="shared" si="24"/>
        <v>0.78278441012691968</v>
      </c>
      <c r="AT15" s="102">
        <f t="shared" si="25"/>
        <v>0</v>
      </c>
      <c r="AU15" s="103">
        <f t="shared" si="26"/>
        <v>0</v>
      </c>
      <c r="AV15" s="103" t="e">
        <f t="shared" si="27"/>
        <v>#DIV/0!</v>
      </c>
      <c r="AW15" s="103" t="e">
        <f t="shared" si="28"/>
        <v>#DIV/0!</v>
      </c>
      <c r="AX15" s="103" t="e">
        <f t="shared" si="29"/>
        <v>#DIV/0!</v>
      </c>
      <c r="AY15" s="103" t="e">
        <f t="shared" si="30"/>
        <v>#DIV/0!</v>
      </c>
      <c r="AZ15" s="103" t="e">
        <f t="shared" si="31"/>
        <v>#DIV/0!</v>
      </c>
      <c r="BA15" s="102" t="e">
        <f t="shared" si="32"/>
        <v>#DIV/0!</v>
      </c>
      <c r="BB15" s="103" t="e">
        <f t="shared" si="33"/>
        <v>#DIV/0!</v>
      </c>
      <c r="BC15" s="103" t="e">
        <f t="shared" si="34"/>
        <v>#DIV/0!</v>
      </c>
      <c r="BD15" s="102" t="e">
        <f t="shared" si="35"/>
        <v>#DIV/0!</v>
      </c>
      <c r="BE15" s="102" t="e">
        <f t="shared" si="36"/>
        <v>#DIV/0!</v>
      </c>
      <c r="BF15" s="103" t="e">
        <f t="shared" si="37"/>
        <v>#DIV/0!</v>
      </c>
      <c r="BG15" s="104" t="e">
        <f t="shared" si="38"/>
        <v>#NUM!</v>
      </c>
      <c r="BH15" s="102" t="e">
        <f t="shared" si="39"/>
        <v>#DIV/0!</v>
      </c>
      <c r="BI15" s="102" t="e">
        <f t="shared" si="40"/>
        <v>#NUM!</v>
      </c>
      <c r="BJ15" s="102" t="e">
        <f t="shared" si="41"/>
        <v>#NUM!</v>
      </c>
      <c r="BK15" s="102" t="e">
        <f t="shared" si="42"/>
        <v>#NUM!</v>
      </c>
      <c r="BL15" s="102" t="e">
        <f t="shared" si="43"/>
        <v>#NUM!</v>
      </c>
      <c r="BM15" s="102" t="e">
        <f t="shared" si="44"/>
        <v>#NUM!</v>
      </c>
      <c r="BN15" s="105" t="e">
        <f t="shared" si="45"/>
        <v>#NUM!</v>
      </c>
      <c r="BO15" s="102" t="e">
        <f t="shared" si="46"/>
        <v>#NUM!</v>
      </c>
      <c r="BP15" s="102" t="e">
        <f t="shared" si="47"/>
        <v>#NUM!</v>
      </c>
      <c r="BQ15" s="102" t="e">
        <f t="shared" si="48"/>
        <v>#DIV/0!</v>
      </c>
      <c r="BR15" s="102" t="e">
        <f t="shared" si="49"/>
        <v>#DIV/0!</v>
      </c>
      <c r="BS15" s="102" t="e">
        <f t="shared" si="50"/>
        <v>#DIV/0!</v>
      </c>
      <c r="BT15" s="102" t="e">
        <f t="shared" si="51"/>
        <v>#DIV/0!</v>
      </c>
      <c r="BU15" s="102" t="e">
        <f t="shared" si="52"/>
        <v>#DIV/0!</v>
      </c>
      <c r="BV15" s="103" t="e">
        <f t="shared" si="53"/>
        <v>#DIV/0!</v>
      </c>
      <c r="BW15" s="103" t="e">
        <f t="shared" si="54"/>
        <v>#DIV/0!</v>
      </c>
      <c r="BX15" s="103" t="e">
        <f t="shared" si="55"/>
        <v>#DIV/0!</v>
      </c>
      <c r="BY15" s="103" t="e">
        <f t="shared" si="56"/>
        <v>#DIV/0!</v>
      </c>
      <c r="BZ15" s="103" t="e">
        <f t="shared" si="57"/>
        <v>#DIV/0!</v>
      </c>
      <c r="CA15" s="103" t="e">
        <f t="shared" si="58"/>
        <v>#DIV/0!</v>
      </c>
      <c r="CB15" s="103" t="e">
        <f t="shared" si="59"/>
        <v>#DIV/0!</v>
      </c>
      <c r="CC15" s="103" t="e">
        <f t="shared" si="60"/>
        <v>#DIV/0!</v>
      </c>
      <c r="CD15" s="103" t="e">
        <f t="shared" si="61"/>
        <v>#DIV/0!</v>
      </c>
      <c r="CE15" s="103" t="e">
        <f t="shared" si="62"/>
        <v>#DIV/0!</v>
      </c>
      <c r="CF15" s="103" t="e">
        <f t="shared" si="63"/>
        <v>#DIV/0!</v>
      </c>
      <c r="CG15" s="103" t="e">
        <f t="shared" si="64"/>
        <v>#DIV/0!</v>
      </c>
      <c r="CH15" s="103" t="e">
        <f t="shared" si="65"/>
        <v>#DIV/0!</v>
      </c>
      <c r="CI15" s="103" t="e">
        <f t="shared" si="66"/>
        <v>#DIV/0!</v>
      </c>
      <c r="CJ15" s="103" t="e">
        <f t="shared" si="67"/>
        <v>#DIV/0!</v>
      </c>
      <c r="CK15" s="103" t="e">
        <f t="shared" si="68"/>
        <v>#DIV/0!</v>
      </c>
      <c r="CL15" s="103" t="e">
        <f t="shared" si="69"/>
        <v>#DIV/0!</v>
      </c>
      <c r="CM15" s="103" t="e">
        <f t="shared" si="70"/>
        <v>#DIV/0!</v>
      </c>
      <c r="CN15" s="103" t="e">
        <f t="shared" si="71"/>
        <v>#DIV/0!</v>
      </c>
      <c r="CO15" s="103" t="e">
        <f t="shared" si="72"/>
        <v>#DIV/0!</v>
      </c>
      <c r="CP15" s="103" t="e">
        <f t="shared" si="73"/>
        <v>#DIV/0!</v>
      </c>
      <c r="CQ15" s="103" t="e">
        <f t="shared" si="74"/>
        <v>#DIV/0!</v>
      </c>
      <c r="CR15" s="103" t="e">
        <f t="shared" si="75"/>
        <v>#DIV/0!</v>
      </c>
      <c r="CS15" s="103" t="e">
        <f t="shared" si="76"/>
        <v>#DIV/0!</v>
      </c>
      <c r="CT15" s="103" t="e">
        <f t="shared" si="77"/>
        <v>#DIV/0!</v>
      </c>
      <c r="CU15" s="103" t="e">
        <f t="shared" si="78"/>
        <v>#DIV/0!</v>
      </c>
      <c r="CV15" s="103" t="e">
        <f t="shared" si="79"/>
        <v>#DIV/0!</v>
      </c>
      <c r="CW15" s="103" t="e">
        <f t="shared" si="80"/>
        <v>#DIV/0!</v>
      </c>
      <c r="CX15" s="103" t="e">
        <f t="shared" si="81"/>
        <v>#DIV/0!</v>
      </c>
      <c r="CY15" s="103" t="e">
        <f t="shared" si="82"/>
        <v>#DIV/0!</v>
      </c>
      <c r="CZ15" s="103" t="e">
        <f t="shared" si="83"/>
        <v>#DIV/0!</v>
      </c>
      <c r="DA15" s="102" t="str">
        <f t="shared" si="84"/>
        <v/>
      </c>
      <c r="DB15" s="106" t="e">
        <f t="shared" si="85"/>
        <v>#DIV/0!</v>
      </c>
      <c r="DC15" s="87"/>
      <c r="DD15" s="37" t="e">
        <f t="shared" si="108"/>
        <v>#NUM!</v>
      </c>
      <c r="DE15" s="38" t="e">
        <f t="shared" si="109"/>
        <v>#NUM!</v>
      </c>
      <c r="DF15" s="38" t="str">
        <f t="shared" si="110"/>
        <v/>
      </c>
      <c r="DG15" s="118" t="str">
        <f t="shared" si="111"/>
        <v>塩分過剰摂取</v>
      </c>
      <c r="DH15" s="38" t="str">
        <f t="shared" si="112"/>
        <v/>
      </c>
      <c r="DI15" s="39" t="str">
        <f t="shared" si="113"/>
        <v/>
      </c>
    </row>
    <row r="16" spans="1:113" s="31" customFormat="1" ht="22.5" customHeight="1">
      <c r="A16" s="6"/>
      <c r="B16" s="7" t="e">
        <f t="shared" si="114"/>
        <v>#NUM!</v>
      </c>
      <c r="C16" s="8" t="e">
        <f t="shared" si="115"/>
        <v>#NUM!</v>
      </c>
      <c r="D16" s="8" t="e">
        <f t="shared" si="116"/>
        <v>#NUM!</v>
      </c>
      <c r="E16" s="9" t="e">
        <f t="shared" si="117"/>
        <v>#DIV/0!</v>
      </c>
      <c r="F16" s="8" t="e">
        <f t="shared" si="118"/>
        <v>#NUM!</v>
      </c>
      <c r="G16" s="10" t="e">
        <f t="shared" si="119"/>
        <v>#DIV/0!</v>
      </c>
      <c r="H16" s="11" t="str">
        <f t="shared" si="120"/>
        <v/>
      </c>
      <c r="I16" s="12">
        <f t="shared" si="121"/>
        <v>0</v>
      </c>
      <c r="J16" s="13" t="str">
        <f t="shared" si="122"/>
        <v/>
      </c>
      <c r="K16" s="14">
        <f t="shared" si="123"/>
        <v>0</v>
      </c>
      <c r="L16" s="15" t="e">
        <f t="shared" si="124"/>
        <v>#DIV/0!</v>
      </c>
      <c r="M16" s="34" t="e">
        <f t="shared" si="11"/>
        <v>#DIV/0!</v>
      </c>
      <c r="N16" s="16"/>
      <c r="O16" s="17"/>
      <c r="P16" s="18"/>
      <c r="Q16" s="19"/>
      <c r="R16" s="20"/>
      <c r="S16" s="68"/>
      <c r="T16" s="165"/>
      <c r="U16" s="166"/>
      <c r="V16" s="23"/>
      <c r="W16" s="24"/>
      <c r="X16" s="84"/>
      <c r="Y16" s="23"/>
      <c r="Z16" s="27"/>
      <c r="AA16" s="28"/>
      <c r="AB16" s="29"/>
      <c r="AC16" s="29"/>
      <c r="AD16" s="30"/>
      <c r="AE16" s="101"/>
      <c r="AF16" s="102">
        <f t="shared" si="12"/>
        <v>0</v>
      </c>
      <c r="AG16" s="102">
        <f t="shared" si="13"/>
        <v>0</v>
      </c>
      <c r="AH16" s="102">
        <f t="shared" si="14"/>
        <v>0</v>
      </c>
      <c r="AI16" s="102">
        <f t="shared" si="15"/>
        <v>0</v>
      </c>
      <c r="AJ16" s="102">
        <f t="shared" si="16"/>
        <v>0.55379999999999996</v>
      </c>
      <c r="AK16" s="102">
        <v>0.49</v>
      </c>
      <c r="AL16" s="102">
        <f t="shared" si="17"/>
        <v>5.6689342403628121E-5</v>
      </c>
      <c r="AM16" s="102">
        <f t="shared" si="18"/>
        <v>10080</v>
      </c>
      <c r="AN16" s="102">
        <f t="shared" si="19"/>
        <v>2880</v>
      </c>
      <c r="AO16" s="103">
        <f t="shared" si="20"/>
        <v>4320</v>
      </c>
      <c r="AP16" s="102">
        <f t="shared" si="21"/>
        <v>0.16326530612244899</v>
      </c>
      <c r="AQ16" s="103">
        <f t="shared" si="22"/>
        <v>0.24489795918367349</v>
      </c>
      <c r="AR16" s="102">
        <f t="shared" si="23"/>
        <v>0.84936581656831245</v>
      </c>
      <c r="AS16" s="102">
        <f t="shared" si="24"/>
        <v>0.78278441012691968</v>
      </c>
      <c r="AT16" s="102">
        <f t="shared" si="25"/>
        <v>0</v>
      </c>
      <c r="AU16" s="103">
        <f t="shared" si="26"/>
        <v>0</v>
      </c>
      <c r="AV16" s="103" t="e">
        <f t="shared" si="27"/>
        <v>#DIV/0!</v>
      </c>
      <c r="AW16" s="103" t="e">
        <f t="shared" si="28"/>
        <v>#DIV/0!</v>
      </c>
      <c r="AX16" s="103" t="e">
        <f t="shared" si="29"/>
        <v>#DIV/0!</v>
      </c>
      <c r="AY16" s="103" t="e">
        <f t="shared" si="30"/>
        <v>#DIV/0!</v>
      </c>
      <c r="AZ16" s="103" t="e">
        <f t="shared" si="31"/>
        <v>#DIV/0!</v>
      </c>
      <c r="BA16" s="102" t="e">
        <f t="shared" si="32"/>
        <v>#DIV/0!</v>
      </c>
      <c r="BB16" s="103" t="e">
        <f t="shared" si="33"/>
        <v>#DIV/0!</v>
      </c>
      <c r="BC16" s="103" t="e">
        <f t="shared" si="34"/>
        <v>#DIV/0!</v>
      </c>
      <c r="BD16" s="102" t="e">
        <f t="shared" si="35"/>
        <v>#DIV/0!</v>
      </c>
      <c r="BE16" s="102" t="e">
        <f t="shared" si="36"/>
        <v>#DIV/0!</v>
      </c>
      <c r="BF16" s="103" t="e">
        <f t="shared" si="37"/>
        <v>#DIV/0!</v>
      </c>
      <c r="BG16" s="104" t="e">
        <f t="shared" si="38"/>
        <v>#NUM!</v>
      </c>
      <c r="BH16" s="102" t="e">
        <f t="shared" si="39"/>
        <v>#DIV/0!</v>
      </c>
      <c r="BI16" s="102" t="e">
        <f t="shared" si="40"/>
        <v>#NUM!</v>
      </c>
      <c r="BJ16" s="102" t="e">
        <f t="shared" si="41"/>
        <v>#NUM!</v>
      </c>
      <c r="BK16" s="102" t="e">
        <f t="shared" si="42"/>
        <v>#NUM!</v>
      </c>
      <c r="BL16" s="102" t="e">
        <f t="shared" si="43"/>
        <v>#NUM!</v>
      </c>
      <c r="BM16" s="102" t="e">
        <f t="shared" si="44"/>
        <v>#NUM!</v>
      </c>
      <c r="BN16" s="105" t="e">
        <f t="shared" si="45"/>
        <v>#NUM!</v>
      </c>
      <c r="BO16" s="102" t="e">
        <f t="shared" si="46"/>
        <v>#NUM!</v>
      </c>
      <c r="BP16" s="102" t="e">
        <f t="shared" si="47"/>
        <v>#NUM!</v>
      </c>
      <c r="BQ16" s="102" t="e">
        <f t="shared" si="48"/>
        <v>#DIV/0!</v>
      </c>
      <c r="BR16" s="102" t="e">
        <f t="shared" si="49"/>
        <v>#DIV/0!</v>
      </c>
      <c r="BS16" s="102" t="e">
        <f t="shared" si="50"/>
        <v>#DIV/0!</v>
      </c>
      <c r="BT16" s="102" t="e">
        <f t="shared" si="51"/>
        <v>#DIV/0!</v>
      </c>
      <c r="BU16" s="102" t="e">
        <f t="shared" si="52"/>
        <v>#DIV/0!</v>
      </c>
      <c r="BV16" s="103" t="e">
        <f t="shared" si="53"/>
        <v>#DIV/0!</v>
      </c>
      <c r="BW16" s="103" t="e">
        <f t="shared" si="54"/>
        <v>#DIV/0!</v>
      </c>
      <c r="BX16" s="103" t="e">
        <f t="shared" si="55"/>
        <v>#DIV/0!</v>
      </c>
      <c r="BY16" s="103" t="e">
        <f t="shared" si="56"/>
        <v>#DIV/0!</v>
      </c>
      <c r="BZ16" s="103" t="e">
        <f t="shared" si="57"/>
        <v>#DIV/0!</v>
      </c>
      <c r="CA16" s="103" t="e">
        <f t="shared" si="58"/>
        <v>#DIV/0!</v>
      </c>
      <c r="CB16" s="103" t="e">
        <f t="shared" si="59"/>
        <v>#DIV/0!</v>
      </c>
      <c r="CC16" s="103" t="e">
        <f t="shared" si="60"/>
        <v>#DIV/0!</v>
      </c>
      <c r="CD16" s="103" t="e">
        <f t="shared" si="61"/>
        <v>#DIV/0!</v>
      </c>
      <c r="CE16" s="103" t="e">
        <f t="shared" si="62"/>
        <v>#DIV/0!</v>
      </c>
      <c r="CF16" s="103" t="e">
        <f t="shared" si="63"/>
        <v>#DIV/0!</v>
      </c>
      <c r="CG16" s="103" t="e">
        <f t="shared" si="64"/>
        <v>#DIV/0!</v>
      </c>
      <c r="CH16" s="103" t="e">
        <f t="shared" si="65"/>
        <v>#DIV/0!</v>
      </c>
      <c r="CI16" s="103" t="e">
        <f t="shared" si="66"/>
        <v>#DIV/0!</v>
      </c>
      <c r="CJ16" s="103" t="e">
        <f t="shared" si="67"/>
        <v>#DIV/0!</v>
      </c>
      <c r="CK16" s="103" t="e">
        <f t="shared" si="68"/>
        <v>#DIV/0!</v>
      </c>
      <c r="CL16" s="103" t="e">
        <f t="shared" si="69"/>
        <v>#DIV/0!</v>
      </c>
      <c r="CM16" s="103" t="e">
        <f t="shared" si="70"/>
        <v>#DIV/0!</v>
      </c>
      <c r="CN16" s="103" t="e">
        <f t="shared" si="71"/>
        <v>#DIV/0!</v>
      </c>
      <c r="CO16" s="103" t="e">
        <f t="shared" si="72"/>
        <v>#DIV/0!</v>
      </c>
      <c r="CP16" s="103" t="e">
        <f t="shared" si="73"/>
        <v>#DIV/0!</v>
      </c>
      <c r="CQ16" s="103" t="e">
        <f t="shared" si="74"/>
        <v>#DIV/0!</v>
      </c>
      <c r="CR16" s="103" t="e">
        <f t="shared" si="75"/>
        <v>#DIV/0!</v>
      </c>
      <c r="CS16" s="103" t="e">
        <f t="shared" si="76"/>
        <v>#DIV/0!</v>
      </c>
      <c r="CT16" s="103" t="e">
        <f t="shared" si="77"/>
        <v>#DIV/0!</v>
      </c>
      <c r="CU16" s="103" t="e">
        <f t="shared" si="78"/>
        <v>#DIV/0!</v>
      </c>
      <c r="CV16" s="103" t="e">
        <f t="shared" si="79"/>
        <v>#DIV/0!</v>
      </c>
      <c r="CW16" s="103" t="e">
        <f t="shared" si="80"/>
        <v>#DIV/0!</v>
      </c>
      <c r="CX16" s="103" t="e">
        <f t="shared" si="81"/>
        <v>#DIV/0!</v>
      </c>
      <c r="CY16" s="103" t="e">
        <f t="shared" si="82"/>
        <v>#DIV/0!</v>
      </c>
      <c r="CZ16" s="103" t="e">
        <f t="shared" si="83"/>
        <v>#DIV/0!</v>
      </c>
      <c r="DA16" s="102" t="str">
        <f t="shared" si="84"/>
        <v/>
      </c>
      <c r="DB16" s="106" t="e">
        <f t="shared" si="85"/>
        <v>#DIV/0!</v>
      </c>
      <c r="DC16" s="87"/>
      <c r="DD16" s="37" t="e">
        <f t="shared" si="108"/>
        <v>#NUM!</v>
      </c>
      <c r="DE16" s="38" t="e">
        <f t="shared" si="109"/>
        <v>#NUM!</v>
      </c>
      <c r="DF16" s="38" t="str">
        <f t="shared" si="110"/>
        <v/>
      </c>
      <c r="DG16" s="118" t="str">
        <f t="shared" si="111"/>
        <v>塩分過剰摂取</v>
      </c>
      <c r="DH16" s="38" t="str">
        <f t="shared" si="112"/>
        <v/>
      </c>
      <c r="DI16" s="39" t="str">
        <f t="shared" si="113"/>
        <v/>
      </c>
    </row>
    <row r="17" spans="1:113" s="31" customFormat="1" ht="22.5" customHeight="1">
      <c r="A17" s="6"/>
      <c r="B17" s="7" t="e">
        <f t="shared" si="114"/>
        <v>#NUM!</v>
      </c>
      <c r="C17" s="8" t="e">
        <f t="shared" si="115"/>
        <v>#NUM!</v>
      </c>
      <c r="D17" s="8" t="e">
        <f t="shared" si="116"/>
        <v>#NUM!</v>
      </c>
      <c r="E17" s="9" t="e">
        <f t="shared" si="117"/>
        <v>#DIV/0!</v>
      </c>
      <c r="F17" s="8" t="e">
        <f t="shared" si="118"/>
        <v>#NUM!</v>
      </c>
      <c r="G17" s="10" t="e">
        <f t="shared" si="119"/>
        <v>#DIV/0!</v>
      </c>
      <c r="H17" s="11" t="str">
        <f t="shared" si="120"/>
        <v/>
      </c>
      <c r="I17" s="12">
        <f t="shared" si="121"/>
        <v>0</v>
      </c>
      <c r="J17" s="13" t="str">
        <f t="shared" si="122"/>
        <v/>
      </c>
      <c r="K17" s="14">
        <f t="shared" si="123"/>
        <v>0</v>
      </c>
      <c r="L17" s="15" t="e">
        <f t="shared" si="124"/>
        <v>#DIV/0!</v>
      </c>
      <c r="M17" s="34" t="e">
        <f t="shared" si="11"/>
        <v>#DIV/0!</v>
      </c>
      <c r="N17" s="16"/>
      <c r="O17" s="17"/>
      <c r="P17" s="18"/>
      <c r="Q17" s="19"/>
      <c r="R17" s="20"/>
      <c r="S17" s="68"/>
      <c r="T17" s="165"/>
      <c r="U17" s="166"/>
      <c r="V17" s="23"/>
      <c r="W17" s="24"/>
      <c r="X17" s="84"/>
      <c r="Y17" s="23"/>
      <c r="Z17" s="27"/>
      <c r="AA17" s="28"/>
      <c r="AB17" s="29"/>
      <c r="AC17" s="29"/>
      <c r="AD17" s="30"/>
      <c r="AE17" s="101"/>
      <c r="AF17" s="102">
        <f t="shared" si="12"/>
        <v>0</v>
      </c>
      <c r="AG17" s="102">
        <f t="shared" si="13"/>
        <v>0</v>
      </c>
      <c r="AH17" s="102">
        <f t="shared" si="14"/>
        <v>0</v>
      </c>
      <c r="AI17" s="102">
        <f t="shared" si="15"/>
        <v>0</v>
      </c>
      <c r="AJ17" s="102">
        <f t="shared" si="16"/>
        <v>0.55379999999999996</v>
      </c>
      <c r="AK17" s="102">
        <v>0.49</v>
      </c>
      <c r="AL17" s="102">
        <f t="shared" si="17"/>
        <v>5.6689342403628121E-5</v>
      </c>
      <c r="AM17" s="102">
        <f t="shared" si="18"/>
        <v>10080</v>
      </c>
      <c r="AN17" s="102">
        <f t="shared" si="19"/>
        <v>2880</v>
      </c>
      <c r="AO17" s="103">
        <f t="shared" si="20"/>
        <v>4320</v>
      </c>
      <c r="AP17" s="102">
        <f t="shared" si="21"/>
        <v>0.16326530612244899</v>
      </c>
      <c r="AQ17" s="103">
        <f t="shared" si="22"/>
        <v>0.24489795918367349</v>
      </c>
      <c r="AR17" s="102">
        <f t="shared" si="23"/>
        <v>0.84936581656831245</v>
      </c>
      <c r="AS17" s="102">
        <f t="shared" si="24"/>
        <v>0.78278441012691968</v>
      </c>
      <c r="AT17" s="102">
        <f t="shared" si="25"/>
        <v>0</v>
      </c>
      <c r="AU17" s="103">
        <f t="shared" si="26"/>
        <v>0</v>
      </c>
      <c r="AV17" s="103" t="e">
        <f t="shared" si="27"/>
        <v>#DIV/0!</v>
      </c>
      <c r="AW17" s="103" t="e">
        <f t="shared" si="28"/>
        <v>#DIV/0!</v>
      </c>
      <c r="AX17" s="103" t="e">
        <f t="shared" si="29"/>
        <v>#DIV/0!</v>
      </c>
      <c r="AY17" s="103" t="e">
        <f t="shared" si="30"/>
        <v>#DIV/0!</v>
      </c>
      <c r="AZ17" s="103" t="e">
        <f t="shared" si="31"/>
        <v>#DIV/0!</v>
      </c>
      <c r="BA17" s="102" t="e">
        <f t="shared" si="32"/>
        <v>#DIV/0!</v>
      </c>
      <c r="BB17" s="103" t="e">
        <f t="shared" si="33"/>
        <v>#DIV/0!</v>
      </c>
      <c r="BC17" s="103" t="e">
        <f t="shared" si="34"/>
        <v>#DIV/0!</v>
      </c>
      <c r="BD17" s="102" t="e">
        <f t="shared" si="35"/>
        <v>#DIV/0!</v>
      </c>
      <c r="BE17" s="102" t="e">
        <f t="shared" si="36"/>
        <v>#DIV/0!</v>
      </c>
      <c r="BF17" s="103" t="e">
        <f t="shared" si="37"/>
        <v>#DIV/0!</v>
      </c>
      <c r="BG17" s="104" t="e">
        <f t="shared" si="38"/>
        <v>#NUM!</v>
      </c>
      <c r="BH17" s="102" t="e">
        <f t="shared" si="39"/>
        <v>#DIV/0!</v>
      </c>
      <c r="BI17" s="102" t="e">
        <f t="shared" si="40"/>
        <v>#NUM!</v>
      </c>
      <c r="BJ17" s="102" t="e">
        <f t="shared" si="41"/>
        <v>#NUM!</v>
      </c>
      <c r="BK17" s="102" t="e">
        <f t="shared" si="42"/>
        <v>#NUM!</v>
      </c>
      <c r="BL17" s="102" t="e">
        <f t="shared" si="43"/>
        <v>#NUM!</v>
      </c>
      <c r="BM17" s="102" t="e">
        <f t="shared" si="44"/>
        <v>#NUM!</v>
      </c>
      <c r="BN17" s="105" t="e">
        <f t="shared" si="45"/>
        <v>#NUM!</v>
      </c>
      <c r="BO17" s="102" t="e">
        <f t="shared" si="46"/>
        <v>#NUM!</v>
      </c>
      <c r="BP17" s="102" t="e">
        <f t="shared" si="47"/>
        <v>#NUM!</v>
      </c>
      <c r="BQ17" s="102" t="e">
        <f t="shared" si="48"/>
        <v>#DIV/0!</v>
      </c>
      <c r="BR17" s="102" t="e">
        <f t="shared" si="49"/>
        <v>#DIV/0!</v>
      </c>
      <c r="BS17" s="102" t="e">
        <f t="shared" si="50"/>
        <v>#DIV/0!</v>
      </c>
      <c r="BT17" s="102" t="e">
        <f t="shared" si="51"/>
        <v>#DIV/0!</v>
      </c>
      <c r="BU17" s="102" t="e">
        <f t="shared" si="52"/>
        <v>#DIV/0!</v>
      </c>
      <c r="BV17" s="103" t="e">
        <f t="shared" si="53"/>
        <v>#DIV/0!</v>
      </c>
      <c r="BW17" s="103" t="e">
        <f t="shared" si="54"/>
        <v>#DIV/0!</v>
      </c>
      <c r="BX17" s="103" t="e">
        <f t="shared" si="55"/>
        <v>#DIV/0!</v>
      </c>
      <c r="BY17" s="103" t="e">
        <f t="shared" si="56"/>
        <v>#DIV/0!</v>
      </c>
      <c r="BZ17" s="103" t="e">
        <f t="shared" si="57"/>
        <v>#DIV/0!</v>
      </c>
      <c r="CA17" s="103" t="e">
        <f t="shared" si="58"/>
        <v>#DIV/0!</v>
      </c>
      <c r="CB17" s="103" t="e">
        <f t="shared" si="59"/>
        <v>#DIV/0!</v>
      </c>
      <c r="CC17" s="103" t="e">
        <f t="shared" si="60"/>
        <v>#DIV/0!</v>
      </c>
      <c r="CD17" s="103" t="e">
        <f t="shared" si="61"/>
        <v>#DIV/0!</v>
      </c>
      <c r="CE17" s="103" t="e">
        <f t="shared" si="62"/>
        <v>#DIV/0!</v>
      </c>
      <c r="CF17" s="103" t="e">
        <f t="shared" si="63"/>
        <v>#DIV/0!</v>
      </c>
      <c r="CG17" s="103" t="e">
        <f t="shared" si="64"/>
        <v>#DIV/0!</v>
      </c>
      <c r="CH17" s="103" t="e">
        <f t="shared" si="65"/>
        <v>#DIV/0!</v>
      </c>
      <c r="CI17" s="103" t="e">
        <f t="shared" si="66"/>
        <v>#DIV/0!</v>
      </c>
      <c r="CJ17" s="103" t="e">
        <f t="shared" si="67"/>
        <v>#DIV/0!</v>
      </c>
      <c r="CK17" s="103" t="e">
        <f t="shared" si="68"/>
        <v>#DIV/0!</v>
      </c>
      <c r="CL17" s="103" t="e">
        <f t="shared" si="69"/>
        <v>#DIV/0!</v>
      </c>
      <c r="CM17" s="103" t="e">
        <f t="shared" si="70"/>
        <v>#DIV/0!</v>
      </c>
      <c r="CN17" s="103" t="e">
        <f t="shared" si="71"/>
        <v>#DIV/0!</v>
      </c>
      <c r="CO17" s="103" t="e">
        <f t="shared" si="72"/>
        <v>#DIV/0!</v>
      </c>
      <c r="CP17" s="103" t="e">
        <f t="shared" si="73"/>
        <v>#DIV/0!</v>
      </c>
      <c r="CQ17" s="103" t="e">
        <f t="shared" si="74"/>
        <v>#DIV/0!</v>
      </c>
      <c r="CR17" s="103" t="e">
        <f t="shared" si="75"/>
        <v>#DIV/0!</v>
      </c>
      <c r="CS17" s="103" t="e">
        <f t="shared" si="76"/>
        <v>#DIV/0!</v>
      </c>
      <c r="CT17" s="103" t="e">
        <f t="shared" si="77"/>
        <v>#DIV/0!</v>
      </c>
      <c r="CU17" s="103" t="e">
        <f t="shared" si="78"/>
        <v>#DIV/0!</v>
      </c>
      <c r="CV17" s="103" t="e">
        <f t="shared" si="79"/>
        <v>#DIV/0!</v>
      </c>
      <c r="CW17" s="103" t="e">
        <f t="shared" si="80"/>
        <v>#DIV/0!</v>
      </c>
      <c r="CX17" s="103" t="e">
        <f t="shared" si="81"/>
        <v>#DIV/0!</v>
      </c>
      <c r="CY17" s="103" t="e">
        <f t="shared" si="82"/>
        <v>#DIV/0!</v>
      </c>
      <c r="CZ17" s="103" t="e">
        <f t="shared" si="83"/>
        <v>#DIV/0!</v>
      </c>
      <c r="DA17" s="102" t="str">
        <f t="shared" si="84"/>
        <v/>
      </c>
      <c r="DB17" s="106" t="e">
        <f t="shared" si="85"/>
        <v>#DIV/0!</v>
      </c>
      <c r="DC17" s="87"/>
      <c r="DD17" s="37" t="e">
        <f t="shared" si="108"/>
        <v>#NUM!</v>
      </c>
      <c r="DE17" s="38" t="e">
        <f t="shared" si="109"/>
        <v>#NUM!</v>
      </c>
      <c r="DF17" s="38" t="str">
        <f t="shared" si="110"/>
        <v/>
      </c>
      <c r="DG17" s="118" t="str">
        <f t="shared" si="111"/>
        <v>塩分過剰摂取</v>
      </c>
      <c r="DH17" s="38" t="str">
        <f t="shared" si="112"/>
        <v/>
      </c>
      <c r="DI17" s="39" t="str">
        <f t="shared" si="113"/>
        <v/>
      </c>
    </row>
    <row r="18" spans="1:113" s="31" customFormat="1" ht="22.5" customHeight="1">
      <c r="A18" s="6"/>
      <c r="B18" s="7" t="e">
        <f t="shared" si="114"/>
        <v>#NUM!</v>
      </c>
      <c r="C18" s="8" t="e">
        <f t="shared" si="115"/>
        <v>#NUM!</v>
      </c>
      <c r="D18" s="8" t="e">
        <f t="shared" si="116"/>
        <v>#NUM!</v>
      </c>
      <c r="E18" s="9" t="e">
        <f t="shared" si="117"/>
        <v>#DIV/0!</v>
      </c>
      <c r="F18" s="8" t="e">
        <f t="shared" si="118"/>
        <v>#NUM!</v>
      </c>
      <c r="G18" s="10" t="e">
        <f t="shared" si="119"/>
        <v>#DIV/0!</v>
      </c>
      <c r="H18" s="11" t="str">
        <f t="shared" si="120"/>
        <v/>
      </c>
      <c r="I18" s="12">
        <f t="shared" si="121"/>
        <v>0</v>
      </c>
      <c r="J18" s="13" t="str">
        <f t="shared" si="122"/>
        <v/>
      </c>
      <c r="K18" s="14">
        <f t="shared" si="123"/>
        <v>0</v>
      </c>
      <c r="L18" s="15" t="e">
        <f t="shared" si="124"/>
        <v>#DIV/0!</v>
      </c>
      <c r="M18" s="34" t="e">
        <f t="shared" si="11"/>
        <v>#DIV/0!</v>
      </c>
      <c r="N18" s="16"/>
      <c r="O18" s="17"/>
      <c r="P18" s="18"/>
      <c r="Q18" s="19"/>
      <c r="R18" s="20"/>
      <c r="S18" s="68"/>
      <c r="T18" s="165"/>
      <c r="U18" s="166"/>
      <c r="V18" s="23"/>
      <c r="W18" s="24"/>
      <c r="X18" s="84"/>
      <c r="Y18" s="23"/>
      <c r="Z18" s="27"/>
      <c r="AA18" s="28"/>
      <c r="AB18" s="29"/>
      <c r="AC18" s="29"/>
      <c r="AD18" s="30"/>
      <c r="AE18" s="101"/>
      <c r="AF18" s="102">
        <f t="shared" si="12"/>
        <v>0</v>
      </c>
      <c r="AG18" s="102">
        <f t="shared" si="13"/>
        <v>0</v>
      </c>
      <c r="AH18" s="102">
        <f t="shared" si="14"/>
        <v>0</v>
      </c>
      <c r="AI18" s="102">
        <f t="shared" si="15"/>
        <v>0</v>
      </c>
      <c r="AJ18" s="102">
        <f t="shared" si="16"/>
        <v>0.55379999999999996</v>
      </c>
      <c r="AK18" s="102">
        <v>0.49</v>
      </c>
      <c r="AL18" s="102">
        <f t="shared" si="17"/>
        <v>5.6689342403628121E-5</v>
      </c>
      <c r="AM18" s="102">
        <f t="shared" si="18"/>
        <v>10080</v>
      </c>
      <c r="AN18" s="102">
        <f t="shared" si="19"/>
        <v>2880</v>
      </c>
      <c r="AO18" s="103">
        <f t="shared" si="20"/>
        <v>4320</v>
      </c>
      <c r="AP18" s="102">
        <f t="shared" si="21"/>
        <v>0.16326530612244899</v>
      </c>
      <c r="AQ18" s="103">
        <f t="shared" si="22"/>
        <v>0.24489795918367349</v>
      </c>
      <c r="AR18" s="102">
        <f t="shared" si="23"/>
        <v>0.84936581656831245</v>
      </c>
      <c r="AS18" s="102">
        <f t="shared" si="24"/>
        <v>0.78278441012691968</v>
      </c>
      <c r="AT18" s="102">
        <f t="shared" si="25"/>
        <v>0</v>
      </c>
      <c r="AU18" s="103">
        <f t="shared" si="26"/>
        <v>0</v>
      </c>
      <c r="AV18" s="103" t="e">
        <f t="shared" si="27"/>
        <v>#DIV/0!</v>
      </c>
      <c r="AW18" s="103" t="e">
        <f t="shared" si="28"/>
        <v>#DIV/0!</v>
      </c>
      <c r="AX18" s="103" t="e">
        <f t="shared" si="29"/>
        <v>#DIV/0!</v>
      </c>
      <c r="AY18" s="103" t="e">
        <f t="shared" si="30"/>
        <v>#DIV/0!</v>
      </c>
      <c r="AZ18" s="103" t="e">
        <f t="shared" si="31"/>
        <v>#DIV/0!</v>
      </c>
      <c r="BA18" s="102" t="e">
        <f t="shared" si="32"/>
        <v>#DIV/0!</v>
      </c>
      <c r="BB18" s="103" t="e">
        <f t="shared" si="33"/>
        <v>#DIV/0!</v>
      </c>
      <c r="BC18" s="103" t="e">
        <f t="shared" si="34"/>
        <v>#DIV/0!</v>
      </c>
      <c r="BD18" s="102" t="e">
        <f t="shared" si="35"/>
        <v>#DIV/0!</v>
      </c>
      <c r="BE18" s="102" t="e">
        <f t="shared" si="36"/>
        <v>#DIV/0!</v>
      </c>
      <c r="BF18" s="103" t="e">
        <f t="shared" si="37"/>
        <v>#DIV/0!</v>
      </c>
      <c r="BG18" s="104" t="e">
        <f t="shared" si="38"/>
        <v>#NUM!</v>
      </c>
      <c r="BH18" s="102" t="e">
        <f t="shared" si="39"/>
        <v>#DIV/0!</v>
      </c>
      <c r="BI18" s="102" t="e">
        <f t="shared" si="40"/>
        <v>#NUM!</v>
      </c>
      <c r="BJ18" s="102" t="e">
        <f t="shared" si="41"/>
        <v>#NUM!</v>
      </c>
      <c r="BK18" s="102" t="e">
        <f t="shared" si="42"/>
        <v>#NUM!</v>
      </c>
      <c r="BL18" s="102" t="e">
        <f t="shared" si="43"/>
        <v>#NUM!</v>
      </c>
      <c r="BM18" s="102" t="e">
        <f t="shared" si="44"/>
        <v>#NUM!</v>
      </c>
      <c r="BN18" s="105" t="e">
        <f t="shared" si="45"/>
        <v>#NUM!</v>
      </c>
      <c r="BO18" s="102" t="e">
        <f t="shared" si="46"/>
        <v>#NUM!</v>
      </c>
      <c r="BP18" s="102" t="e">
        <f t="shared" si="47"/>
        <v>#NUM!</v>
      </c>
      <c r="BQ18" s="102" t="e">
        <f t="shared" si="48"/>
        <v>#DIV/0!</v>
      </c>
      <c r="BR18" s="102" t="e">
        <f t="shared" si="49"/>
        <v>#DIV/0!</v>
      </c>
      <c r="BS18" s="102" t="e">
        <f t="shared" si="50"/>
        <v>#DIV/0!</v>
      </c>
      <c r="BT18" s="102" t="e">
        <f t="shared" si="51"/>
        <v>#DIV/0!</v>
      </c>
      <c r="BU18" s="102" t="e">
        <f t="shared" si="52"/>
        <v>#DIV/0!</v>
      </c>
      <c r="BV18" s="103" t="e">
        <f t="shared" si="53"/>
        <v>#DIV/0!</v>
      </c>
      <c r="BW18" s="103" t="e">
        <f t="shared" si="54"/>
        <v>#DIV/0!</v>
      </c>
      <c r="BX18" s="103" t="e">
        <f t="shared" si="55"/>
        <v>#DIV/0!</v>
      </c>
      <c r="BY18" s="103" t="e">
        <f t="shared" si="56"/>
        <v>#DIV/0!</v>
      </c>
      <c r="BZ18" s="103" t="e">
        <f t="shared" si="57"/>
        <v>#DIV/0!</v>
      </c>
      <c r="CA18" s="103" t="e">
        <f t="shared" si="58"/>
        <v>#DIV/0!</v>
      </c>
      <c r="CB18" s="103" t="e">
        <f t="shared" si="59"/>
        <v>#DIV/0!</v>
      </c>
      <c r="CC18" s="103" t="e">
        <f t="shared" si="60"/>
        <v>#DIV/0!</v>
      </c>
      <c r="CD18" s="103" t="e">
        <f t="shared" si="61"/>
        <v>#DIV/0!</v>
      </c>
      <c r="CE18" s="103" t="e">
        <f t="shared" si="62"/>
        <v>#DIV/0!</v>
      </c>
      <c r="CF18" s="103" t="e">
        <f t="shared" si="63"/>
        <v>#DIV/0!</v>
      </c>
      <c r="CG18" s="103" t="e">
        <f t="shared" si="64"/>
        <v>#DIV/0!</v>
      </c>
      <c r="CH18" s="103" t="e">
        <f t="shared" si="65"/>
        <v>#DIV/0!</v>
      </c>
      <c r="CI18" s="103" t="e">
        <f t="shared" si="66"/>
        <v>#DIV/0!</v>
      </c>
      <c r="CJ18" s="103" t="e">
        <f t="shared" si="67"/>
        <v>#DIV/0!</v>
      </c>
      <c r="CK18" s="103" t="e">
        <f t="shared" si="68"/>
        <v>#DIV/0!</v>
      </c>
      <c r="CL18" s="103" t="e">
        <f t="shared" si="69"/>
        <v>#DIV/0!</v>
      </c>
      <c r="CM18" s="103" t="e">
        <f t="shared" si="70"/>
        <v>#DIV/0!</v>
      </c>
      <c r="CN18" s="103" t="e">
        <f t="shared" si="71"/>
        <v>#DIV/0!</v>
      </c>
      <c r="CO18" s="103" t="e">
        <f t="shared" si="72"/>
        <v>#DIV/0!</v>
      </c>
      <c r="CP18" s="103" t="e">
        <f t="shared" si="73"/>
        <v>#DIV/0!</v>
      </c>
      <c r="CQ18" s="103" t="e">
        <f t="shared" si="74"/>
        <v>#DIV/0!</v>
      </c>
      <c r="CR18" s="103" t="e">
        <f t="shared" si="75"/>
        <v>#DIV/0!</v>
      </c>
      <c r="CS18" s="103" t="e">
        <f t="shared" si="76"/>
        <v>#DIV/0!</v>
      </c>
      <c r="CT18" s="103" t="e">
        <f t="shared" si="77"/>
        <v>#DIV/0!</v>
      </c>
      <c r="CU18" s="103" t="e">
        <f t="shared" si="78"/>
        <v>#DIV/0!</v>
      </c>
      <c r="CV18" s="103" t="e">
        <f t="shared" si="79"/>
        <v>#DIV/0!</v>
      </c>
      <c r="CW18" s="103" t="e">
        <f t="shared" si="80"/>
        <v>#DIV/0!</v>
      </c>
      <c r="CX18" s="103" t="e">
        <f t="shared" si="81"/>
        <v>#DIV/0!</v>
      </c>
      <c r="CY18" s="103" t="e">
        <f t="shared" si="82"/>
        <v>#DIV/0!</v>
      </c>
      <c r="CZ18" s="103" t="e">
        <f t="shared" si="83"/>
        <v>#DIV/0!</v>
      </c>
      <c r="DA18" s="102" t="str">
        <f t="shared" si="84"/>
        <v/>
      </c>
      <c r="DB18" s="106" t="e">
        <f t="shared" si="85"/>
        <v>#DIV/0!</v>
      </c>
      <c r="DC18" s="87"/>
      <c r="DD18" s="37" t="e">
        <f t="shared" si="108"/>
        <v>#NUM!</v>
      </c>
      <c r="DE18" s="38" t="e">
        <f t="shared" si="109"/>
        <v>#NUM!</v>
      </c>
      <c r="DF18" s="38" t="str">
        <f t="shared" si="110"/>
        <v/>
      </c>
      <c r="DG18" s="118" t="str">
        <f t="shared" si="111"/>
        <v>塩分過剰摂取</v>
      </c>
      <c r="DH18" s="38" t="str">
        <f t="shared" si="112"/>
        <v/>
      </c>
      <c r="DI18" s="39" t="str">
        <f t="shared" si="113"/>
        <v/>
      </c>
    </row>
    <row r="19" spans="1:113" s="31" customFormat="1" ht="22.5" customHeight="1">
      <c r="A19" s="6"/>
      <c r="B19" s="7" t="e">
        <f t="shared" si="114"/>
        <v>#NUM!</v>
      </c>
      <c r="C19" s="8" t="e">
        <f t="shared" si="115"/>
        <v>#NUM!</v>
      </c>
      <c r="D19" s="8" t="e">
        <f t="shared" si="116"/>
        <v>#NUM!</v>
      </c>
      <c r="E19" s="9" t="e">
        <f t="shared" si="117"/>
        <v>#DIV/0!</v>
      </c>
      <c r="F19" s="8" t="e">
        <f t="shared" si="118"/>
        <v>#NUM!</v>
      </c>
      <c r="G19" s="10" t="e">
        <f t="shared" si="119"/>
        <v>#DIV/0!</v>
      </c>
      <c r="H19" s="11" t="str">
        <f t="shared" si="120"/>
        <v/>
      </c>
      <c r="I19" s="12">
        <f t="shared" si="121"/>
        <v>0</v>
      </c>
      <c r="J19" s="13" t="str">
        <f t="shared" si="122"/>
        <v/>
      </c>
      <c r="K19" s="14">
        <f t="shared" si="123"/>
        <v>0</v>
      </c>
      <c r="L19" s="15" t="e">
        <f t="shared" si="124"/>
        <v>#DIV/0!</v>
      </c>
      <c r="M19" s="34" t="e">
        <f t="shared" si="11"/>
        <v>#DIV/0!</v>
      </c>
      <c r="N19" s="16"/>
      <c r="O19" s="17"/>
      <c r="P19" s="18"/>
      <c r="Q19" s="19"/>
      <c r="R19" s="20"/>
      <c r="S19" s="68"/>
      <c r="T19" s="165"/>
      <c r="U19" s="166"/>
      <c r="V19" s="23"/>
      <c r="W19" s="24"/>
      <c r="X19" s="84"/>
      <c r="Y19" s="23"/>
      <c r="Z19" s="27"/>
      <c r="AA19" s="28"/>
      <c r="AB19" s="29"/>
      <c r="AC19" s="29"/>
      <c r="AD19" s="30"/>
      <c r="AE19" s="101"/>
      <c r="AF19" s="102">
        <f t="shared" si="12"/>
        <v>0</v>
      </c>
      <c r="AG19" s="102">
        <f t="shared" si="13"/>
        <v>0</v>
      </c>
      <c r="AH19" s="102">
        <f t="shared" si="14"/>
        <v>0</v>
      </c>
      <c r="AI19" s="102">
        <f t="shared" si="15"/>
        <v>0</v>
      </c>
      <c r="AJ19" s="102">
        <f t="shared" si="16"/>
        <v>0.55379999999999996</v>
      </c>
      <c r="AK19" s="102">
        <v>0.49</v>
      </c>
      <c r="AL19" s="102">
        <f t="shared" si="17"/>
        <v>5.6689342403628121E-5</v>
      </c>
      <c r="AM19" s="102">
        <f t="shared" si="18"/>
        <v>10080</v>
      </c>
      <c r="AN19" s="102">
        <f t="shared" si="19"/>
        <v>2880</v>
      </c>
      <c r="AO19" s="103">
        <f t="shared" si="20"/>
        <v>4320</v>
      </c>
      <c r="AP19" s="102">
        <f t="shared" si="21"/>
        <v>0.16326530612244899</v>
      </c>
      <c r="AQ19" s="103">
        <f t="shared" si="22"/>
        <v>0.24489795918367349</v>
      </c>
      <c r="AR19" s="102">
        <f t="shared" si="23"/>
        <v>0.84936581656831245</v>
      </c>
      <c r="AS19" s="102">
        <f t="shared" si="24"/>
        <v>0.78278441012691968</v>
      </c>
      <c r="AT19" s="102">
        <f t="shared" si="25"/>
        <v>0</v>
      </c>
      <c r="AU19" s="103">
        <f t="shared" si="26"/>
        <v>0</v>
      </c>
      <c r="AV19" s="103" t="e">
        <f t="shared" si="27"/>
        <v>#DIV/0!</v>
      </c>
      <c r="AW19" s="103" t="e">
        <f t="shared" si="28"/>
        <v>#DIV/0!</v>
      </c>
      <c r="AX19" s="103" t="e">
        <f t="shared" si="29"/>
        <v>#DIV/0!</v>
      </c>
      <c r="AY19" s="103" t="e">
        <f t="shared" si="30"/>
        <v>#DIV/0!</v>
      </c>
      <c r="AZ19" s="103" t="e">
        <f t="shared" si="31"/>
        <v>#DIV/0!</v>
      </c>
      <c r="BA19" s="102" t="e">
        <f t="shared" si="32"/>
        <v>#DIV/0!</v>
      </c>
      <c r="BB19" s="103" t="e">
        <f t="shared" si="33"/>
        <v>#DIV/0!</v>
      </c>
      <c r="BC19" s="103" t="e">
        <f t="shared" si="34"/>
        <v>#DIV/0!</v>
      </c>
      <c r="BD19" s="102" t="e">
        <f t="shared" si="35"/>
        <v>#DIV/0!</v>
      </c>
      <c r="BE19" s="102" t="e">
        <f t="shared" si="36"/>
        <v>#DIV/0!</v>
      </c>
      <c r="BF19" s="103" t="e">
        <f t="shared" si="37"/>
        <v>#DIV/0!</v>
      </c>
      <c r="BG19" s="104" t="e">
        <f t="shared" si="38"/>
        <v>#NUM!</v>
      </c>
      <c r="BH19" s="102" t="e">
        <f t="shared" si="39"/>
        <v>#DIV/0!</v>
      </c>
      <c r="BI19" s="102" t="e">
        <f t="shared" si="40"/>
        <v>#NUM!</v>
      </c>
      <c r="BJ19" s="102" t="e">
        <f t="shared" si="41"/>
        <v>#NUM!</v>
      </c>
      <c r="BK19" s="102" t="e">
        <f t="shared" si="42"/>
        <v>#NUM!</v>
      </c>
      <c r="BL19" s="102" t="e">
        <f t="shared" si="43"/>
        <v>#NUM!</v>
      </c>
      <c r="BM19" s="102" t="e">
        <f t="shared" si="44"/>
        <v>#NUM!</v>
      </c>
      <c r="BN19" s="105" t="e">
        <f t="shared" si="45"/>
        <v>#NUM!</v>
      </c>
      <c r="BO19" s="102" t="e">
        <f t="shared" si="46"/>
        <v>#NUM!</v>
      </c>
      <c r="BP19" s="102" t="e">
        <f t="shared" si="47"/>
        <v>#NUM!</v>
      </c>
      <c r="BQ19" s="102" t="e">
        <f t="shared" si="48"/>
        <v>#DIV/0!</v>
      </c>
      <c r="BR19" s="102" t="e">
        <f t="shared" si="49"/>
        <v>#DIV/0!</v>
      </c>
      <c r="BS19" s="102" t="e">
        <f t="shared" si="50"/>
        <v>#DIV/0!</v>
      </c>
      <c r="BT19" s="102" t="e">
        <f t="shared" si="51"/>
        <v>#DIV/0!</v>
      </c>
      <c r="BU19" s="102" t="e">
        <f t="shared" si="52"/>
        <v>#DIV/0!</v>
      </c>
      <c r="BV19" s="103" t="e">
        <f t="shared" si="53"/>
        <v>#DIV/0!</v>
      </c>
      <c r="BW19" s="103" t="e">
        <f t="shared" si="54"/>
        <v>#DIV/0!</v>
      </c>
      <c r="BX19" s="103" t="e">
        <f t="shared" si="55"/>
        <v>#DIV/0!</v>
      </c>
      <c r="BY19" s="103" t="e">
        <f t="shared" si="56"/>
        <v>#DIV/0!</v>
      </c>
      <c r="BZ19" s="103" t="e">
        <f t="shared" si="57"/>
        <v>#DIV/0!</v>
      </c>
      <c r="CA19" s="103" t="e">
        <f t="shared" si="58"/>
        <v>#DIV/0!</v>
      </c>
      <c r="CB19" s="103" t="e">
        <f t="shared" si="59"/>
        <v>#DIV/0!</v>
      </c>
      <c r="CC19" s="103" t="e">
        <f t="shared" si="60"/>
        <v>#DIV/0!</v>
      </c>
      <c r="CD19" s="103" t="e">
        <f t="shared" si="61"/>
        <v>#DIV/0!</v>
      </c>
      <c r="CE19" s="103" t="e">
        <f t="shared" si="62"/>
        <v>#DIV/0!</v>
      </c>
      <c r="CF19" s="103" t="e">
        <f t="shared" si="63"/>
        <v>#DIV/0!</v>
      </c>
      <c r="CG19" s="103" t="e">
        <f t="shared" si="64"/>
        <v>#DIV/0!</v>
      </c>
      <c r="CH19" s="103" t="e">
        <f t="shared" si="65"/>
        <v>#DIV/0!</v>
      </c>
      <c r="CI19" s="103" t="e">
        <f t="shared" si="66"/>
        <v>#DIV/0!</v>
      </c>
      <c r="CJ19" s="103" t="e">
        <f t="shared" si="67"/>
        <v>#DIV/0!</v>
      </c>
      <c r="CK19" s="103" t="e">
        <f t="shared" si="68"/>
        <v>#DIV/0!</v>
      </c>
      <c r="CL19" s="103" t="e">
        <f t="shared" si="69"/>
        <v>#DIV/0!</v>
      </c>
      <c r="CM19" s="103" t="e">
        <f t="shared" si="70"/>
        <v>#DIV/0!</v>
      </c>
      <c r="CN19" s="103" t="e">
        <f t="shared" si="71"/>
        <v>#DIV/0!</v>
      </c>
      <c r="CO19" s="103" t="e">
        <f t="shared" si="72"/>
        <v>#DIV/0!</v>
      </c>
      <c r="CP19" s="103" t="e">
        <f t="shared" si="73"/>
        <v>#DIV/0!</v>
      </c>
      <c r="CQ19" s="103" t="e">
        <f t="shared" si="74"/>
        <v>#DIV/0!</v>
      </c>
      <c r="CR19" s="103" t="e">
        <f t="shared" si="75"/>
        <v>#DIV/0!</v>
      </c>
      <c r="CS19" s="103" t="e">
        <f t="shared" si="76"/>
        <v>#DIV/0!</v>
      </c>
      <c r="CT19" s="103" t="e">
        <f t="shared" si="77"/>
        <v>#DIV/0!</v>
      </c>
      <c r="CU19" s="103" t="e">
        <f t="shared" si="78"/>
        <v>#DIV/0!</v>
      </c>
      <c r="CV19" s="103" t="e">
        <f t="shared" si="79"/>
        <v>#DIV/0!</v>
      </c>
      <c r="CW19" s="103" t="e">
        <f t="shared" si="80"/>
        <v>#DIV/0!</v>
      </c>
      <c r="CX19" s="103" t="e">
        <f t="shared" si="81"/>
        <v>#DIV/0!</v>
      </c>
      <c r="CY19" s="103" t="e">
        <f t="shared" si="82"/>
        <v>#DIV/0!</v>
      </c>
      <c r="CZ19" s="103" t="e">
        <f t="shared" si="83"/>
        <v>#DIV/0!</v>
      </c>
      <c r="DA19" s="102" t="str">
        <f t="shared" si="84"/>
        <v/>
      </c>
      <c r="DB19" s="106" t="e">
        <f t="shared" si="85"/>
        <v>#DIV/0!</v>
      </c>
      <c r="DC19" s="87"/>
      <c r="DD19" s="37" t="e">
        <f t="shared" si="108"/>
        <v>#NUM!</v>
      </c>
      <c r="DE19" s="38" t="e">
        <f t="shared" si="109"/>
        <v>#NUM!</v>
      </c>
      <c r="DF19" s="38" t="str">
        <f t="shared" si="110"/>
        <v/>
      </c>
      <c r="DG19" s="118" t="str">
        <f t="shared" si="111"/>
        <v>塩分過剰摂取</v>
      </c>
      <c r="DH19" s="38" t="str">
        <f t="shared" si="112"/>
        <v/>
      </c>
      <c r="DI19" s="39" t="str">
        <f t="shared" si="113"/>
        <v/>
      </c>
    </row>
    <row r="20" spans="1:113" s="31" customFormat="1" ht="22.5" customHeight="1">
      <c r="A20" s="6"/>
      <c r="B20" s="7" t="e">
        <f t="shared" si="114"/>
        <v>#NUM!</v>
      </c>
      <c r="C20" s="8" t="e">
        <f t="shared" si="115"/>
        <v>#NUM!</v>
      </c>
      <c r="D20" s="8" t="e">
        <f t="shared" si="116"/>
        <v>#NUM!</v>
      </c>
      <c r="E20" s="9" t="e">
        <f t="shared" si="117"/>
        <v>#DIV/0!</v>
      </c>
      <c r="F20" s="8" t="e">
        <f t="shared" si="118"/>
        <v>#NUM!</v>
      </c>
      <c r="G20" s="10" t="e">
        <f t="shared" si="119"/>
        <v>#DIV/0!</v>
      </c>
      <c r="H20" s="11" t="str">
        <f t="shared" si="120"/>
        <v/>
      </c>
      <c r="I20" s="12">
        <f t="shared" si="121"/>
        <v>0</v>
      </c>
      <c r="J20" s="13" t="str">
        <f t="shared" si="122"/>
        <v/>
      </c>
      <c r="K20" s="14">
        <f t="shared" si="123"/>
        <v>0</v>
      </c>
      <c r="L20" s="15" t="e">
        <f t="shared" si="124"/>
        <v>#DIV/0!</v>
      </c>
      <c r="M20" s="34" t="e">
        <f t="shared" si="11"/>
        <v>#DIV/0!</v>
      </c>
      <c r="N20" s="16"/>
      <c r="O20" s="17"/>
      <c r="P20" s="18"/>
      <c r="Q20" s="19"/>
      <c r="R20" s="20"/>
      <c r="S20" s="68"/>
      <c r="T20" s="165"/>
      <c r="U20" s="166"/>
      <c r="V20" s="23"/>
      <c r="W20" s="24"/>
      <c r="X20" s="84"/>
      <c r="Y20" s="23"/>
      <c r="Z20" s="27"/>
      <c r="AA20" s="28"/>
      <c r="AB20" s="29"/>
      <c r="AC20" s="29"/>
      <c r="AD20" s="30"/>
      <c r="AE20" s="101"/>
      <c r="AF20" s="102">
        <f t="shared" si="12"/>
        <v>0</v>
      </c>
      <c r="AG20" s="102">
        <f t="shared" si="13"/>
        <v>0</v>
      </c>
      <c r="AH20" s="102">
        <f t="shared" si="14"/>
        <v>0</v>
      </c>
      <c r="AI20" s="102">
        <f t="shared" si="15"/>
        <v>0</v>
      </c>
      <c r="AJ20" s="102">
        <f t="shared" si="16"/>
        <v>0.55379999999999996</v>
      </c>
      <c r="AK20" s="102">
        <v>0.49</v>
      </c>
      <c r="AL20" s="102">
        <f t="shared" si="17"/>
        <v>5.6689342403628121E-5</v>
      </c>
      <c r="AM20" s="102">
        <f t="shared" si="18"/>
        <v>10080</v>
      </c>
      <c r="AN20" s="102">
        <f t="shared" si="19"/>
        <v>2880</v>
      </c>
      <c r="AO20" s="103">
        <f t="shared" si="20"/>
        <v>4320</v>
      </c>
      <c r="AP20" s="102">
        <f t="shared" si="21"/>
        <v>0.16326530612244899</v>
      </c>
      <c r="AQ20" s="103">
        <f t="shared" si="22"/>
        <v>0.24489795918367349</v>
      </c>
      <c r="AR20" s="102">
        <f t="shared" si="23"/>
        <v>0.84936581656831245</v>
      </c>
      <c r="AS20" s="102">
        <f t="shared" si="24"/>
        <v>0.78278441012691968</v>
      </c>
      <c r="AT20" s="102">
        <f t="shared" si="25"/>
        <v>0</v>
      </c>
      <c r="AU20" s="103">
        <f t="shared" si="26"/>
        <v>0</v>
      </c>
      <c r="AV20" s="103" t="e">
        <f t="shared" si="27"/>
        <v>#DIV/0!</v>
      </c>
      <c r="AW20" s="103" t="e">
        <f t="shared" si="28"/>
        <v>#DIV/0!</v>
      </c>
      <c r="AX20" s="103" t="e">
        <f t="shared" si="29"/>
        <v>#DIV/0!</v>
      </c>
      <c r="AY20" s="103" t="e">
        <f t="shared" si="30"/>
        <v>#DIV/0!</v>
      </c>
      <c r="AZ20" s="103" t="e">
        <f t="shared" si="31"/>
        <v>#DIV/0!</v>
      </c>
      <c r="BA20" s="102" t="e">
        <f t="shared" si="32"/>
        <v>#DIV/0!</v>
      </c>
      <c r="BB20" s="103" t="e">
        <f t="shared" si="33"/>
        <v>#DIV/0!</v>
      </c>
      <c r="BC20" s="103" t="e">
        <f t="shared" si="34"/>
        <v>#DIV/0!</v>
      </c>
      <c r="BD20" s="102" t="e">
        <f t="shared" si="35"/>
        <v>#DIV/0!</v>
      </c>
      <c r="BE20" s="102" t="e">
        <f t="shared" si="36"/>
        <v>#DIV/0!</v>
      </c>
      <c r="BF20" s="103" t="e">
        <f t="shared" si="37"/>
        <v>#DIV/0!</v>
      </c>
      <c r="BG20" s="104" t="e">
        <f t="shared" si="38"/>
        <v>#NUM!</v>
      </c>
      <c r="BH20" s="102" t="e">
        <f t="shared" si="39"/>
        <v>#DIV/0!</v>
      </c>
      <c r="BI20" s="102" t="e">
        <f t="shared" si="40"/>
        <v>#NUM!</v>
      </c>
      <c r="BJ20" s="102" t="e">
        <f t="shared" si="41"/>
        <v>#NUM!</v>
      </c>
      <c r="BK20" s="102" t="e">
        <f t="shared" si="42"/>
        <v>#NUM!</v>
      </c>
      <c r="BL20" s="102" t="e">
        <f t="shared" si="43"/>
        <v>#NUM!</v>
      </c>
      <c r="BM20" s="102" t="e">
        <f t="shared" si="44"/>
        <v>#NUM!</v>
      </c>
      <c r="BN20" s="105" t="e">
        <f t="shared" si="45"/>
        <v>#NUM!</v>
      </c>
      <c r="BO20" s="102" t="e">
        <f t="shared" si="46"/>
        <v>#NUM!</v>
      </c>
      <c r="BP20" s="102" t="e">
        <f t="shared" si="47"/>
        <v>#NUM!</v>
      </c>
      <c r="BQ20" s="102" t="e">
        <f t="shared" si="48"/>
        <v>#DIV/0!</v>
      </c>
      <c r="BR20" s="102" t="e">
        <f t="shared" si="49"/>
        <v>#DIV/0!</v>
      </c>
      <c r="BS20" s="102" t="e">
        <f t="shared" si="50"/>
        <v>#DIV/0!</v>
      </c>
      <c r="BT20" s="102" t="e">
        <f t="shared" si="51"/>
        <v>#DIV/0!</v>
      </c>
      <c r="BU20" s="102" t="e">
        <f t="shared" si="52"/>
        <v>#DIV/0!</v>
      </c>
      <c r="BV20" s="103" t="e">
        <f t="shared" si="53"/>
        <v>#DIV/0!</v>
      </c>
      <c r="BW20" s="103" t="e">
        <f t="shared" si="54"/>
        <v>#DIV/0!</v>
      </c>
      <c r="BX20" s="103" t="e">
        <f t="shared" si="55"/>
        <v>#DIV/0!</v>
      </c>
      <c r="BY20" s="103" t="e">
        <f t="shared" si="56"/>
        <v>#DIV/0!</v>
      </c>
      <c r="BZ20" s="103" t="e">
        <f t="shared" si="57"/>
        <v>#DIV/0!</v>
      </c>
      <c r="CA20" s="103" t="e">
        <f t="shared" si="58"/>
        <v>#DIV/0!</v>
      </c>
      <c r="CB20" s="103" t="e">
        <f t="shared" si="59"/>
        <v>#DIV/0!</v>
      </c>
      <c r="CC20" s="103" t="e">
        <f t="shared" si="60"/>
        <v>#DIV/0!</v>
      </c>
      <c r="CD20" s="103" t="e">
        <f t="shared" si="61"/>
        <v>#DIV/0!</v>
      </c>
      <c r="CE20" s="103" t="e">
        <f t="shared" si="62"/>
        <v>#DIV/0!</v>
      </c>
      <c r="CF20" s="103" t="e">
        <f t="shared" si="63"/>
        <v>#DIV/0!</v>
      </c>
      <c r="CG20" s="103" t="e">
        <f t="shared" si="64"/>
        <v>#DIV/0!</v>
      </c>
      <c r="CH20" s="103" t="e">
        <f t="shared" si="65"/>
        <v>#DIV/0!</v>
      </c>
      <c r="CI20" s="103" t="e">
        <f t="shared" si="66"/>
        <v>#DIV/0!</v>
      </c>
      <c r="CJ20" s="103" t="e">
        <f t="shared" si="67"/>
        <v>#DIV/0!</v>
      </c>
      <c r="CK20" s="103" t="e">
        <f t="shared" si="68"/>
        <v>#DIV/0!</v>
      </c>
      <c r="CL20" s="103" t="e">
        <f t="shared" si="69"/>
        <v>#DIV/0!</v>
      </c>
      <c r="CM20" s="103" t="e">
        <f t="shared" si="70"/>
        <v>#DIV/0!</v>
      </c>
      <c r="CN20" s="103" t="e">
        <f t="shared" si="71"/>
        <v>#DIV/0!</v>
      </c>
      <c r="CO20" s="103" t="e">
        <f t="shared" si="72"/>
        <v>#DIV/0!</v>
      </c>
      <c r="CP20" s="103" t="e">
        <f t="shared" si="73"/>
        <v>#DIV/0!</v>
      </c>
      <c r="CQ20" s="103" t="e">
        <f t="shared" si="74"/>
        <v>#DIV/0!</v>
      </c>
      <c r="CR20" s="103" t="e">
        <f t="shared" si="75"/>
        <v>#DIV/0!</v>
      </c>
      <c r="CS20" s="103" t="e">
        <f t="shared" si="76"/>
        <v>#DIV/0!</v>
      </c>
      <c r="CT20" s="103" t="e">
        <f t="shared" si="77"/>
        <v>#DIV/0!</v>
      </c>
      <c r="CU20" s="103" t="e">
        <f t="shared" si="78"/>
        <v>#DIV/0!</v>
      </c>
      <c r="CV20" s="103" t="e">
        <f t="shared" si="79"/>
        <v>#DIV/0!</v>
      </c>
      <c r="CW20" s="103" t="e">
        <f t="shared" si="80"/>
        <v>#DIV/0!</v>
      </c>
      <c r="CX20" s="103" t="e">
        <f t="shared" si="81"/>
        <v>#DIV/0!</v>
      </c>
      <c r="CY20" s="103" t="e">
        <f t="shared" si="82"/>
        <v>#DIV/0!</v>
      </c>
      <c r="CZ20" s="103" t="e">
        <f t="shared" si="83"/>
        <v>#DIV/0!</v>
      </c>
      <c r="DA20" s="102" t="str">
        <f t="shared" si="84"/>
        <v/>
      </c>
      <c r="DB20" s="106" t="e">
        <f t="shared" si="85"/>
        <v>#DIV/0!</v>
      </c>
      <c r="DC20" s="87"/>
      <c r="DD20" s="37" t="e">
        <f t="shared" si="108"/>
        <v>#NUM!</v>
      </c>
      <c r="DE20" s="38" t="e">
        <f t="shared" si="109"/>
        <v>#NUM!</v>
      </c>
      <c r="DF20" s="38" t="str">
        <f t="shared" si="110"/>
        <v/>
      </c>
      <c r="DG20" s="118" t="str">
        <f t="shared" si="111"/>
        <v>塩分過剰摂取</v>
      </c>
      <c r="DH20" s="38" t="str">
        <f t="shared" si="112"/>
        <v/>
      </c>
      <c r="DI20" s="39" t="str">
        <f t="shared" si="113"/>
        <v/>
      </c>
    </row>
    <row r="21" spans="1:113" s="31" customFormat="1" ht="22.5" customHeight="1">
      <c r="A21" s="6"/>
      <c r="B21" s="7" t="e">
        <f t="shared" si="114"/>
        <v>#NUM!</v>
      </c>
      <c r="C21" s="8" t="e">
        <f t="shared" si="115"/>
        <v>#NUM!</v>
      </c>
      <c r="D21" s="8" t="e">
        <f t="shared" si="116"/>
        <v>#NUM!</v>
      </c>
      <c r="E21" s="9" t="e">
        <f t="shared" si="117"/>
        <v>#DIV/0!</v>
      </c>
      <c r="F21" s="8" t="e">
        <f t="shared" si="118"/>
        <v>#NUM!</v>
      </c>
      <c r="G21" s="10" t="e">
        <f t="shared" si="119"/>
        <v>#DIV/0!</v>
      </c>
      <c r="H21" s="11" t="str">
        <f t="shared" si="120"/>
        <v/>
      </c>
      <c r="I21" s="12">
        <f t="shared" si="121"/>
        <v>0</v>
      </c>
      <c r="J21" s="13" t="str">
        <f t="shared" si="122"/>
        <v/>
      </c>
      <c r="K21" s="14">
        <f t="shared" si="123"/>
        <v>0</v>
      </c>
      <c r="L21" s="15" t="e">
        <f t="shared" si="124"/>
        <v>#DIV/0!</v>
      </c>
      <c r="M21" s="34" t="e">
        <f t="shared" si="11"/>
        <v>#DIV/0!</v>
      </c>
      <c r="N21" s="16"/>
      <c r="O21" s="17"/>
      <c r="P21" s="18"/>
      <c r="Q21" s="19"/>
      <c r="R21" s="20"/>
      <c r="S21" s="68"/>
      <c r="T21" s="165"/>
      <c r="U21" s="166"/>
      <c r="V21" s="23"/>
      <c r="W21" s="24"/>
      <c r="X21" s="84"/>
      <c r="Y21" s="23"/>
      <c r="Z21" s="27"/>
      <c r="AA21" s="28"/>
      <c r="AB21" s="29"/>
      <c r="AC21" s="29"/>
      <c r="AD21" s="30"/>
      <c r="AE21" s="101"/>
      <c r="AF21" s="102">
        <f t="shared" si="12"/>
        <v>0</v>
      </c>
      <c r="AG21" s="102">
        <f t="shared" si="13"/>
        <v>0</v>
      </c>
      <c r="AH21" s="102">
        <f t="shared" si="14"/>
        <v>0</v>
      </c>
      <c r="AI21" s="102">
        <f t="shared" si="15"/>
        <v>0</v>
      </c>
      <c r="AJ21" s="102">
        <f t="shared" si="16"/>
        <v>0.55379999999999996</v>
      </c>
      <c r="AK21" s="102">
        <v>0.49</v>
      </c>
      <c r="AL21" s="102">
        <f t="shared" si="17"/>
        <v>5.6689342403628121E-5</v>
      </c>
      <c r="AM21" s="102">
        <f t="shared" si="18"/>
        <v>10080</v>
      </c>
      <c r="AN21" s="102">
        <f t="shared" si="19"/>
        <v>2880</v>
      </c>
      <c r="AO21" s="103">
        <f t="shared" si="20"/>
        <v>4320</v>
      </c>
      <c r="AP21" s="102">
        <f t="shared" si="21"/>
        <v>0.16326530612244899</v>
      </c>
      <c r="AQ21" s="103">
        <f t="shared" si="22"/>
        <v>0.24489795918367349</v>
      </c>
      <c r="AR21" s="102">
        <f t="shared" si="23"/>
        <v>0.84936581656831245</v>
      </c>
      <c r="AS21" s="102">
        <f t="shared" si="24"/>
        <v>0.78278441012691968</v>
      </c>
      <c r="AT21" s="102">
        <f t="shared" si="25"/>
        <v>0</v>
      </c>
      <c r="AU21" s="103">
        <f t="shared" si="26"/>
        <v>0</v>
      </c>
      <c r="AV21" s="103" t="e">
        <f t="shared" si="27"/>
        <v>#DIV/0!</v>
      </c>
      <c r="AW21" s="103" t="e">
        <f t="shared" si="28"/>
        <v>#DIV/0!</v>
      </c>
      <c r="AX21" s="103" t="e">
        <f t="shared" si="29"/>
        <v>#DIV/0!</v>
      </c>
      <c r="AY21" s="103" t="e">
        <f t="shared" si="30"/>
        <v>#DIV/0!</v>
      </c>
      <c r="AZ21" s="103" t="e">
        <f t="shared" si="31"/>
        <v>#DIV/0!</v>
      </c>
      <c r="BA21" s="102" t="e">
        <f t="shared" si="32"/>
        <v>#DIV/0!</v>
      </c>
      <c r="BB21" s="103" t="e">
        <f t="shared" si="33"/>
        <v>#DIV/0!</v>
      </c>
      <c r="BC21" s="103" t="e">
        <f t="shared" si="34"/>
        <v>#DIV/0!</v>
      </c>
      <c r="BD21" s="102" t="e">
        <f t="shared" si="35"/>
        <v>#DIV/0!</v>
      </c>
      <c r="BE21" s="102" t="e">
        <f t="shared" si="36"/>
        <v>#DIV/0!</v>
      </c>
      <c r="BF21" s="103" t="e">
        <f t="shared" si="37"/>
        <v>#DIV/0!</v>
      </c>
      <c r="BG21" s="104" t="e">
        <f t="shared" si="38"/>
        <v>#NUM!</v>
      </c>
      <c r="BH21" s="102" t="e">
        <f t="shared" si="39"/>
        <v>#DIV/0!</v>
      </c>
      <c r="BI21" s="102" t="e">
        <f t="shared" si="40"/>
        <v>#NUM!</v>
      </c>
      <c r="BJ21" s="102" t="e">
        <f t="shared" si="41"/>
        <v>#NUM!</v>
      </c>
      <c r="BK21" s="102" t="e">
        <f t="shared" si="42"/>
        <v>#NUM!</v>
      </c>
      <c r="BL21" s="102" t="e">
        <f t="shared" si="43"/>
        <v>#NUM!</v>
      </c>
      <c r="BM21" s="102" t="e">
        <f t="shared" si="44"/>
        <v>#NUM!</v>
      </c>
      <c r="BN21" s="105" t="e">
        <f t="shared" si="45"/>
        <v>#NUM!</v>
      </c>
      <c r="BO21" s="102" t="e">
        <f t="shared" si="46"/>
        <v>#NUM!</v>
      </c>
      <c r="BP21" s="102" t="e">
        <f t="shared" si="47"/>
        <v>#NUM!</v>
      </c>
      <c r="BQ21" s="102" t="e">
        <f t="shared" si="48"/>
        <v>#DIV/0!</v>
      </c>
      <c r="BR21" s="102" t="e">
        <f t="shared" si="49"/>
        <v>#DIV/0!</v>
      </c>
      <c r="BS21" s="102" t="e">
        <f t="shared" si="50"/>
        <v>#DIV/0!</v>
      </c>
      <c r="BT21" s="102" t="e">
        <f t="shared" si="51"/>
        <v>#DIV/0!</v>
      </c>
      <c r="BU21" s="102" t="e">
        <f t="shared" si="52"/>
        <v>#DIV/0!</v>
      </c>
      <c r="BV21" s="103" t="e">
        <f t="shared" si="53"/>
        <v>#DIV/0!</v>
      </c>
      <c r="BW21" s="103" t="e">
        <f t="shared" si="54"/>
        <v>#DIV/0!</v>
      </c>
      <c r="BX21" s="103" t="e">
        <f t="shared" si="55"/>
        <v>#DIV/0!</v>
      </c>
      <c r="BY21" s="103" t="e">
        <f t="shared" si="56"/>
        <v>#DIV/0!</v>
      </c>
      <c r="BZ21" s="103" t="e">
        <f t="shared" si="57"/>
        <v>#DIV/0!</v>
      </c>
      <c r="CA21" s="103" t="e">
        <f t="shared" si="58"/>
        <v>#DIV/0!</v>
      </c>
      <c r="CB21" s="103" t="e">
        <f t="shared" si="59"/>
        <v>#DIV/0!</v>
      </c>
      <c r="CC21" s="103" t="e">
        <f t="shared" si="60"/>
        <v>#DIV/0!</v>
      </c>
      <c r="CD21" s="103" t="e">
        <f t="shared" si="61"/>
        <v>#DIV/0!</v>
      </c>
      <c r="CE21" s="103" t="e">
        <f t="shared" si="62"/>
        <v>#DIV/0!</v>
      </c>
      <c r="CF21" s="103" t="e">
        <f t="shared" si="63"/>
        <v>#DIV/0!</v>
      </c>
      <c r="CG21" s="103" t="e">
        <f t="shared" si="64"/>
        <v>#DIV/0!</v>
      </c>
      <c r="CH21" s="103" t="e">
        <f t="shared" si="65"/>
        <v>#DIV/0!</v>
      </c>
      <c r="CI21" s="103" t="e">
        <f t="shared" si="66"/>
        <v>#DIV/0!</v>
      </c>
      <c r="CJ21" s="103" t="e">
        <f t="shared" si="67"/>
        <v>#DIV/0!</v>
      </c>
      <c r="CK21" s="103" t="e">
        <f t="shared" si="68"/>
        <v>#DIV/0!</v>
      </c>
      <c r="CL21" s="103" t="e">
        <f t="shared" si="69"/>
        <v>#DIV/0!</v>
      </c>
      <c r="CM21" s="103" t="e">
        <f t="shared" si="70"/>
        <v>#DIV/0!</v>
      </c>
      <c r="CN21" s="103" t="e">
        <f t="shared" si="71"/>
        <v>#DIV/0!</v>
      </c>
      <c r="CO21" s="103" t="e">
        <f t="shared" si="72"/>
        <v>#DIV/0!</v>
      </c>
      <c r="CP21" s="103" t="e">
        <f t="shared" si="73"/>
        <v>#DIV/0!</v>
      </c>
      <c r="CQ21" s="103" t="e">
        <f t="shared" si="74"/>
        <v>#DIV/0!</v>
      </c>
      <c r="CR21" s="103" t="e">
        <f t="shared" si="75"/>
        <v>#DIV/0!</v>
      </c>
      <c r="CS21" s="103" t="e">
        <f t="shared" si="76"/>
        <v>#DIV/0!</v>
      </c>
      <c r="CT21" s="103" t="e">
        <f t="shared" si="77"/>
        <v>#DIV/0!</v>
      </c>
      <c r="CU21" s="103" t="e">
        <f t="shared" si="78"/>
        <v>#DIV/0!</v>
      </c>
      <c r="CV21" s="103" t="e">
        <f t="shared" si="79"/>
        <v>#DIV/0!</v>
      </c>
      <c r="CW21" s="103" t="e">
        <f t="shared" si="80"/>
        <v>#DIV/0!</v>
      </c>
      <c r="CX21" s="103" t="e">
        <f t="shared" si="81"/>
        <v>#DIV/0!</v>
      </c>
      <c r="CY21" s="103" t="e">
        <f t="shared" si="82"/>
        <v>#DIV/0!</v>
      </c>
      <c r="CZ21" s="103" t="e">
        <f t="shared" si="83"/>
        <v>#DIV/0!</v>
      </c>
      <c r="DA21" s="102" t="str">
        <f t="shared" si="84"/>
        <v/>
      </c>
      <c r="DB21" s="106" t="e">
        <f t="shared" si="85"/>
        <v>#DIV/0!</v>
      </c>
      <c r="DC21" s="87"/>
      <c r="DD21" s="37" t="e">
        <f t="shared" si="108"/>
        <v>#NUM!</v>
      </c>
      <c r="DE21" s="38" t="e">
        <f t="shared" si="109"/>
        <v>#NUM!</v>
      </c>
      <c r="DF21" s="38" t="str">
        <f t="shared" si="110"/>
        <v/>
      </c>
      <c r="DG21" s="118" t="str">
        <f t="shared" si="111"/>
        <v>塩分過剰摂取</v>
      </c>
      <c r="DH21" s="38" t="str">
        <f t="shared" si="112"/>
        <v/>
      </c>
      <c r="DI21" s="39" t="str">
        <f t="shared" si="113"/>
        <v/>
      </c>
    </row>
    <row r="22" spans="1:113" s="31" customFormat="1" ht="22.5" customHeight="1">
      <c r="A22" s="6"/>
      <c r="B22" s="7" t="e">
        <f t="shared" si="114"/>
        <v>#NUM!</v>
      </c>
      <c r="C22" s="8" t="e">
        <f t="shared" si="115"/>
        <v>#NUM!</v>
      </c>
      <c r="D22" s="8" t="e">
        <f t="shared" si="116"/>
        <v>#NUM!</v>
      </c>
      <c r="E22" s="9" t="e">
        <f t="shared" si="117"/>
        <v>#DIV/0!</v>
      </c>
      <c r="F22" s="8" t="e">
        <f t="shared" si="118"/>
        <v>#NUM!</v>
      </c>
      <c r="G22" s="10" t="e">
        <f t="shared" si="119"/>
        <v>#DIV/0!</v>
      </c>
      <c r="H22" s="11" t="str">
        <f t="shared" si="120"/>
        <v/>
      </c>
      <c r="I22" s="12">
        <f t="shared" si="121"/>
        <v>0</v>
      </c>
      <c r="J22" s="13" t="str">
        <f t="shared" si="122"/>
        <v/>
      </c>
      <c r="K22" s="14">
        <f t="shared" si="123"/>
        <v>0</v>
      </c>
      <c r="L22" s="15" t="e">
        <f t="shared" si="124"/>
        <v>#DIV/0!</v>
      </c>
      <c r="M22" s="34" t="e">
        <f t="shared" si="11"/>
        <v>#DIV/0!</v>
      </c>
      <c r="N22" s="16"/>
      <c r="O22" s="17"/>
      <c r="P22" s="18"/>
      <c r="Q22" s="19"/>
      <c r="R22" s="20"/>
      <c r="S22" s="68"/>
      <c r="T22" s="165"/>
      <c r="U22" s="166"/>
      <c r="V22" s="23"/>
      <c r="W22" s="24"/>
      <c r="X22" s="84"/>
      <c r="Y22" s="23"/>
      <c r="Z22" s="27"/>
      <c r="AA22" s="28"/>
      <c r="AB22" s="29"/>
      <c r="AC22" s="29"/>
      <c r="AD22" s="30"/>
      <c r="AE22" s="101"/>
      <c r="AF22" s="102">
        <f t="shared" si="12"/>
        <v>0</v>
      </c>
      <c r="AG22" s="102">
        <f t="shared" si="13"/>
        <v>0</v>
      </c>
      <c r="AH22" s="102">
        <f t="shared" si="14"/>
        <v>0</v>
      </c>
      <c r="AI22" s="102">
        <f t="shared" si="15"/>
        <v>0</v>
      </c>
      <c r="AJ22" s="102">
        <f t="shared" si="16"/>
        <v>0.55379999999999996</v>
      </c>
      <c r="AK22" s="102">
        <v>0.49</v>
      </c>
      <c r="AL22" s="102">
        <f t="shared" si="17"/>
        <v>5.6689342403628121E-5</v>
      </c>
      <c r="AM22" s="102">
        <f t="shared" si="18"/>
        <v>10080</v>
      </c>
      <c r="AN22" s="102">
        <f t="shared" si="19"/>
        <v>2880</v>
      </c>
      <c r="AO22" s="103">
        <f t="shared" si="20"/>
        <v>4320</v>
      </c>
      <c r="AP22" s="102">
        <f t="shared" si="21"/>
        <v>0.16326530612244899</v>
      </c>
      <c r="AQ22" s="103">
        <f t="shared" si="22"/>
        <v>0.24489795918367349</v>
      </c>
      <c r="AR22" s="102">
        <f t="shared" si="23"/>
        <v>0.84936581656831245</v>
      </c>
      <c r="AS22" s="102">
        <f t="shared" si="24"/>
        <v>0.78278441012691968</v>
      </c>
      <c r="AT22" s="102">
        <f t="shared" si="25"/>
        <v>0</v>
      </c>
      <c r="AU22" s="103">
        <f t="shared" si="26"/>
        <v>0</v>
      </c>
      <c r="AV22" s="103" t="e">
        <f t="shared" si="27"/>
        <v>#DIV/0!</v>
      </c>
      <c r="AW22" s="103" t="e">
        <f t="shared" si="28"/>
        <v>#DIV/0!</v>
      </c>
      <c r="AX22" s="103" t="e">
        <f t="shared" si="29"/>
        <v>#DIV/0!</v>
      </c>
      <c r="AY22" s="103" t="e">
        <f t="shared" si="30"/>
        <v>#DIV/0!</v>
      </c>
      <c r="AZ22" s="103" t="e">
        <f t="shared" si="31"/>
        <v>#DIV/0!</v>
      </c>
      <c r="BA22" s="102" t="e">
        <f t="shared" si="32"/>
        <v>#DIV/0!</v>
      </c>
      <c r="BB22" s="103" t="e">
        <f t="shared" si="33"/>
        <v>#DIV/0!</v>
      </c>
      <c r="BC22" s="103" t="e">
        <f t="shared" si="34"/>
        <v>#DIV/0!</v>
      </c>
      <c r="BD22" s="102" t="e">
        <f t="shared" si="35"/>
        <v>#DIV/0!</v>
      </c>
      <c r="BE22" s="102" t="e">
        <f t="shared" si="36"/>
        <v>#DIV/0!</v>
      </c>
      <c r="BF22" s="103" t="e">
        <f t="shared" si="37"/>
        <v>#DIV/0!</v>
      </c>
      <c r="BG22" s="104" t="e">
        <f t="shared" si="38"/>
        <v>#NUM!</v>
      </c>
      <c r="BH22" s="102" t="e">
        <f t="shared" si="39"/>
        <v>#DIV/0!</v>
      </c>
      <c r="BI22" s="102" t="e">
        <f t="shared" si="40"/>
        <v>#NUM!</v>
      </c>
      <c r="BJ22" s="102" t="e">
        <f t="shared" si="41"/>
        <v>#NUM!</v>
      </c>
      <c r="BK22" s="102" t="e">
        <f t="shared" si="42"/>
        <v>#NUM!</v>
      </c>
      <c r="BL22" s="102" t="e">
        <f t="shared" si="43"/>
        <v>#NUM!</v>
      </c>
      <c r="BM22" s="102" t="e">
        <f t="shared" si="44"/>
        <v>#NUM!</v>
      </c>
      <c r="BN22" s="105" t="e">
        <f t="shared" si="45"/>
        <v>#NUM!</v>
      </c>
      <c r="BO22" s="102" t="e">
        <f t="shared" si="46"/>
        <v>#NUM!</v>
      </c>
      <c r="BP22" s="102" t="e">
        <f t="shared" si="47"/>
        <v>#NUM!</v>
      </c>
      <c r="BQ22" s="102" t="e">
        <f t="shared" si="48"/>
        <v>#DIV/0!</v>
      </c>
      <c r="BR22" s="102" t="e">
        <f t="shared" si="49"/>
        <v>#DIV/0!</v>
      </c>
      <c r="BS22" s="102" t="e">
        <f t="shared" si="50"/>
        <v>#DIV/0!</v>
      </c>
      <c r="BT22" s="102" t="e">
        <f t="shared" si="51"/>
        <v>#DIV/0!</v>
      </c>
      <c r="BU22" s="102" t="e">
        <f t="shared" si="52"/>
        <v>#DIV/0!</v>
      </c>
      <c r="BV22" s="103" t="e">
        <f t="shared" si="53"/>
        <v>#DIV/0!</v>
      </c>
      <c r="BW22" s="103" t="e">
        <f t="shared" si="54"/>
        <v>#DIV/0!</v>
      </c>
      <c r="BX22" s="103" t="e">
        <f t="shared" si="55"/>
        <v>#DIV/0!</v>
      </c>
      <c r="BY22" s="103" t="e">
        <f t="shared" si="56"/>
        <v>#DIV/0!</v>
      </c>
      <c r="BZ22" s="103" t="e">
        <f t="shared" si="57"/>
        <v>#DIV/0!</v>
      </c>
      <c r="CA22" s="103" t="e">
        <f t="shared" si="58"/>
        <v>#DIV/0!</v>
      </c>
      <c r="CB22" s="103" t="e">
        <f t="shared" si="59"/>
        <v>#DIV/0!</v>
      </c>
      <c r="CC22" s="103" t="e">
        <f t="shared" si="60"/>
        <v>#DIV/0!</v>
      </c>
      <c r="CD22" s="103" t="e">
        <f t="shared" si="61"/>
        <v>#DIV/0!</v>
      </c>
      <c r="CE22" s="103" t="e">
        <f t="shared" si="62"/>
        <v>#DIV/0!</v>
      </c>
      <c r="CF22" s="103" t="e">
        <f t="shared" si="63"/>
        <v>#DIV/0!</v>
      </c>
      <c r="CG22" s="103" t="e">
        <f t="shared" si="64"/>
        <v>#DIV/0!</v>
      </c>
      <c r="CH22" s="103" t="e">
        <f t="shared" si="65"/>
        <v>#DIV/0!</v>
      </c>
      <c r="CI22" s="103" t="e">
        <f t="shared" si="66"/>
        <v>#DIV/0!</v>
      </c>
      <c r="CJ22" s="103" t="e">
        <f t="shared" si="67"/>
        <v>#DIV/0!</v>
      </c>
      <c r="CK22" s="103" t="e">
        <f t="shared" si="68"/>
        <v>#DIV/0!</v>
      </c>
      <c r="CL22" s="103" t="e">
        <f t="shared" si="69"/>
        <v>#DIV/0!</v>
      </c>
      <c r="CM22" s="103" t="e">
        <f t="shared" si="70"/>
        <v>#DIV/0!</v>
      </c>
      <c r="CN22" s="103" t="e">
        <f t="shared" si="71"/>
        <v>#DIV/0!</v>
      </c>
      <c r="CO22" s="103" t="e">
        <f t="shared" si="72"/>
        <v>#DIV/0!</v>
      </c>
      <c r="CP22" s="103" t="e">
        <f t="shared" si="73"/>
        <v>#DIV/0!</v>
      </c>
      <c r="CQ22" s="103" t="e">
        <f t="shared" si="74"/>
        <v>#DIV/0!</v>
      </c>
      <c r="CR22" s="103" t="e">
        <f t="shared" si="75"/>
        <v>#DIV/0!</v>
      </c>
      <c r="CS22" s="103" t="e">
        <f t="shared" si="76"/>
        <v>#DIV/0!</v>
      </c>
      <c r="CT22" s="103" t="e">
        <f t="shared" si="77"/>
        <v>#DIV/0!</v>
      </c>
      <c r="CU22" s="103" t="e">
        <f t="shared" si="78"/>
        <v>#DIV/0!</v>
      </c>
      <c r="CV22" s="103" t="e">
        <f t="shared" si="79"/>
        <v>#DIV/0!</v>
      </c>
      <c r="CW22" s="103" t="e">
        <f t="shared" si="80"/>
        <v>#DIV/0!</v>
      </c>
      <c r="CX22" s="103" t="e">
        <f t="shared" si="81"/>
        <v>#DIV/0!</v>
      </c>
      <c r="CY22" s="103" t="e">
        <f t="shared" si="82"/>
        <v>#DIV/0!</v>
      </c>
      <c r="CZ22" s="103" t="e">
        <f t="shared" si="83"/>
        <v>#DIV/0!</v>
      </c>
      <c r="DA22" s="102" t="str">
        <f t="shared" si="84"/>
        <v/>
      </c>
      <c r="DB22" s="106" t="e">
        <f t="shared" si="85"/>
        <v>#DIV/0!</v>
      </c>
      <c r="DC22" s="87"/>
      <c r="DD22" s="37" t="e">
        <f t="shared" si="108"/>
        <v>#NUM!</v>
      </c>
      <c r="DE22" s="38" t="e">
        <f t="shared" si="109"/>
        <v>#NUM!</v>
      </c>
      <c r="DF22" s="38" t="str">
        <f t="shared" si="110"/>
        <v/>
      </c>
      <c r="DG22" s="118" t="str">
        <f t="shared" si="111"/>
        <v>塩分過剰摂取</v>
      </c>
      <c r="DH22" s="38" t="str">
        <f t="shared" si="112"/>
        <v/>
      </c>
      <c r="DI22" s="39" t="str">
        <f t="shared" si="113"/>
        <v/>
      </c>
    </row>
    <row r="23" spans="1:113" s="31" customFormat="1" ht="22.5" customHeight="1">
      <c r="A23" s="6"/>
      <c r="B23" s="7" t="e">
        <f t="shared" si="114"/>
        <v>#NUM!</v>
      </c>
      <c r="C23" s="8" t="e">
        <f t="shared" si="115"/>
        <v>#NUM!</v>
      </c>
      <c r="D23" s="8" t="e">
        <f t="shared" si="116"/>
        <v>#NUM!</v>
      </c>
      <c r="E23" s="9" t="e">
        <f t="shared" si="117"/>
        <v>#DIV/0!</v>
      </c>
      <c r="F23" s="8" t="e">
        <f t="shared" si="118"/>
        <v>#NUM!</v>
      </c>
      <c r="G23" s="10" t="e">
        <f t="shared" si="119"/>
        <v>#DIV/0!</v>
      </c>
      <c r="H23" s="11" t="str">
        <f t="shared" si="120"/>
        <v/>
      </c>
      <c r="I23" s="12">
        <f t="shared" si="121"/>
        <v>0</v>
      </c>
      <c r="J23" s="13" t="str">
        <f t="shared" si="122"/>
        <v/>
      </c>
      <c r="K23" s="14">
        <f t="shared" si="123"/>
        <v>0</v>
      </c>
      <c r="L23" s="15" t="e">
        <f t="shared" si="124"/>
        <v>#DIV/0!</v>
      </c>
      <c r="M23" s="34" t="e">
        <f t="shared" si="11"/>
        <v>#DIV/0!</v>
      </c>
      <c r="N23" s="16"/>
      <c r="O23" s="17"/>
      <c r="P23" s="18"/>
      <c r="Q23" s="19"/>
      <c r="R23" s="20"/>
      <c r="S23" s="68"/>
      <c r="T23" s="165"/>
      <c r="U23" s="166"/>
      <c r="V23" s="23"/>
      <c r="W23" s="24"/>
      <c r="X23" s="84"/>
      <c r="Y23" s="23"/>
      <c r="Z23" s="27"/>
      <c r="AA23" s="28"/>
      <c r="AB23" s="29"/>
      <c r="AC23" s="29"/>
      <c r="AD23" s="30"/>
      <c r="AE23" s="101"/>
      <c r="AF23" s="102">
        <f t="shared" si="12"/>
        <v>0</v>
      </c>
      <c r="AG23" s="102">
        <f t="shared" si="13"/>
        <v>0</v>
      </c>
      <c r="AH23" s="102">
        <f t="shared" si="14"/>
        <v>0</v>
      </c>
      <c r="AI23" s="102">
        <f t="shared" si="15"/>
        <v>0</v>
      </c>
      <c r="AJ23" s="102">
        <f t="shared" si="16"/>
        <v>0.55379999999999996</v>
      </c>
      <c r="AK23" s="102">
        <v>0.49</v>
      </c>
      <c r="AL23" s="102">
        <f t="shared" si="17"/>
        <v>5.6689342403628121E-5</v>
      </c>
      <c r="AM23" s="102">
        <f t="shared" si="18"/>
        <v>10080</v>
      </c>
      <c r="AN23" s="102">
        <f t="shared" si="19"/>
        <v>2880</v>
      </c>
      <c r="AO23" s="103">
        <f t="shared" si="20"/>
        <v>4320</v>
      </c>
      <c r="AP23" s="102">
        <f t="shared" si="21"/>
        <v>0.16326530612244899</v>
      </c>
      <c r="AQ23" s="103">
        <f t="shared" si="22"/>
        <v>0.24489795918367349</v>
      </c>
      <c r="AR23" s="102">
        <f t="shared" si="23"/>
        <v>0.84936581656831245</v>
      </c>
      <c r="AS23" s="102">
        <f t="shared" si="24"/>
        <v>0.78278441012691968</v>
      </c>
      <c r="AT23" s="102">
        <f t="shared" si="25"/>
        <v>0</v>
      </c>
      <c r="AU23" s="103">
        <f t="shared" si="26"/>
        <v>0</v>
      </c>
      <c r="AV23" s="103" t="e">
        <f t="shared" si="27"/>
        <v>#DIV/0!</v>
      </c>
      <c r="AW23" s="103" t="e">
        <f t="shared" si="28"/>
        <v>#DIV/0!</v>
      </c>
      <c r="AX23" s="103" t="e">
        <f t="shared" si="29"/>
        <v>#DIV/0!</v>
      </c>
      <c r="AY23" s="103" t="e">
        <f t="shared" si="30"/>
        <v>#DIV/0!</v>
      </c>
      <c r="AZ23" s="103" t="e">
        <f t="shared" si="31"/>
        <v>#DIV/0!</v>
      </c>
      <c r="BA23" s="102" t="e">
        <f t="shared" si="32"/>
        <v>#DIV/0!</v>
      </c>
      <c r="BB23" s="103" t="e">
        <f t="shared" si="33"/>
        <v>#DIV/0!</v>
      </c>
      <c r="BC23" s="103" t="e">
        <f t="shared" si="34"/>
        <v>#DIV/0!</v>
      </c>
      <c r="BD23" s="102" t="e">
        <f t="shared" si="35"/>
        <v>#DIV/0!</v>
      </c>
      <c r="BE23" s="102" t="e">
        <f t="shared" si="36"/>
        <v>#DIV/0!</v>
      </c>
      <c r="BF23" s="103" t="e">
        <f t="shared" si="37"/>
        <v>#DIV/0!</v>
      </c>
      <c r="BG23" s="104" t="e">
        <f t="shared" si="38"/>
        <v>#NUM!</v>
      </c>
      <c r="BH23" s="102" t="e">
        <f t="shared" si="39"/>
        <v>#DIV/0!</v>
      </c>
      <c r="BI23" s="102" t="e">
        <f t="shared" si="40"/>
        <v>#NUM!</v>
      </c>
      <c r="BJ23" s="102" t="e">
        <f t="shared" si="41"/>
        <v>#NUM!</v>
      </c>
      <c r="BK23" s="102" t="e">
        <f t="shared" si="42"/>
        <v>#NUM!</v>
      </c>
      <c r="BL23" s="102" t="e">
        <f t="shared" si="43"/>
        <v>#NUM!</v>
      </c>
      <c r="BM23" s="102" t="e">
        <f t="shared" si="44"/>
        <v>#NUM!</v>
      </c>
      <c r="BN23" s="105" t="e">
        <f t="shared" si="45"/>
        <v>#NUM!</v>
      </c>
      <c r="BO23" s="102" t="e">
        <f t="shared" si="46"/>
        <v>#NUM!</v>
      </c>
      <c r="BP23" s="102" t="e">
        <f t="shared" si="47"/>
        <v>#NUM!</v>
      </c>
      <c r="BQ23" s="102" t="e">
        <f t="shared" si="48"/>
        <v>#DIV/0!</v>
      </c>
      <c r="BR23" s="102" t="e">
        <f t="shared" si="49"/>
        <v>#DIV/0!</v>
      </c>
      <c r="BS23" s="102" t="e">
        <f t="shared" si="50"/>
        <v>#DIV/0!</v>
      </c>
      <c r="BT23" s="102" t="e">
        <f t="shared" si="51"/>
        <v>#DIV/0!</v>
      </c>
      <c r="BU23" s="102" t="e">
        <f t="shared" si="52"/>
        <v>#DIV/0!</v>
      </c>
      <c r="BV23" s="103" t="e">
        <f t="shared" si="53"/>
        <v>#DIV/0!</v>
      </c>
      <c r="BW23" s="103" t="e">
        <f t="shared" si="54"/>
        <v>#DIV/0!</v>
      </c>
      <c r="BX23" s="103" t="e">
        <f t="shared" si="55"/>
        <v>#DIV/0!</v>
      </c>
      <c r="BY23" s="103" t="e">
        <f t="shared" si="56"/>
        <v>#DIV/0!</v>
      </c>
      <c r="BZ23" s="103" t="e">
        <f t="shared" si="57"/>
        <v>#DIV/0!</v>
      </c>
      <c r="CA23" s="103" t="e">
        <f t="shared" si="58"/>
        <v>#DIV/0!</v>
      </c>
      <c r="CB23" s="103" t="e">
        <f t="shared" si="59"/>
        <v>#DIV/0!</v>
      </c>
      <c r="CC23" s="103" t="e">
        <f t="shared" si="60"/>
        <v>#DIV/0!</v>
      </c>
      <c r="CD23" s="103" t="e">
        <f t="shared" si="61"/>
        <v>#DIV/0!</v>
      </c>
      <c r="CE23" s="103" t="e">
        <f t="shared" si="62"/>
        <v>#DIV/0!</v>
      </c>
      <c r="CF23" s="103" t="e">
        <f t="shared" si="63"/>
        <v>#DIV/0!</v>
      </c>
      <c r="CG23" s="103" t="e">
        <f t="shared" si="64"/>
        <v>#DIV/0!</v>
      </c>
      <c r="CH23" s="103" t="e">
        <f t="shared" si="65"/>
        <v>#DIV/0!</v>
      </c>
      <c r="CI23" s="103" t="e">
        <f t="shared" si="66"/>
        <v>#DIV/0!</v>
      </c>
      <c r="CJ23" s="103" t="e">
        <f t="shared" si="67"/>
        <v>#DIV/0!</v>
      </c>
      <c r="CK23" s="103" t="e">
        <f t="shared" si="68"/>
        <v>#DIV/0!</v>
      </c>
      <c r="CL23" s="103" t="e">
        <f t="shared" si="69"/>
        <v>#DIV/0!</v>
      </c>
      <c r="CM23" s="103" t="e">
        <f t="shared" si="70"/>
        <v>#DIV/0!</v>
      </c>
      <c r="CN23" s="103" t="e">
        <f t="shared" si="71"/>
        <v>#DIV/0!</v>
      </c>
      <c r="CO23" s="103" t="e">
        <f t="shared" si="72"/>
        <v>#DIV/0!</v>
      </c>
      <c r="CP23" s="103" t="e">
        <f t="shared" si="73"/>
        <v>#DIV/0!</v>
      </c>
      <c r="CQ23" s="103" t="e">
        <f t="shared" si="74"/>
        <v>#DIV/0!</v>
      </c>
      <c r="CR23" s="103" t="e">
        <f t="shared" si="75"/>
        <v>#DIV/0!</v>
      </c>
      <c r="CS23" s="103" t="e">
        <f t="shared" si="76"/>
        <v>#DIV/0!</v>
      </c>
      <c r="CT23" s="103" t="e">
        <f t="shared" si="77"/>
        <v>#DIV/0!</v>
      </c>
      <c r="CU23" s="103" t="e">
        <f t="shared" si="78"/>
        <v>#DIV/0!</v>
      </c>
      <c r="CV23" s="103" t="e">
        <f t="shared" si="79"/>
        <v>#DIV/0!</v>
      </c>
      <c r="CW23" s="103" t="e">
        <f t="shared" si="80"/>
        <v>#DIV/0!</v>
      </c>
      <c r="CX23" s="103" t="e">
        <f t="shared" si="81"/>
        <v>#DIV/0!</v>
      </c>
      <c r="CY23" s="103" t="e">
        <f t="shared" si="82"/>
        <v>#DIV/0!</v>
      </c>
      <c r="CZ23" s="103" t="e">
        <f t="shared" si="83"/>
        <v>#DIV/0!</v>
      </c>
      <c r="DA23" s="102" t="str">
        <f t="shared" si="84"/>
        <v/>
      </c>
      <c r="DB23" s="106" t="e">
        <f t="shared" si="85"/>
        <v>#DIV/0!</v>
      </c>
      <c r="DC23" s="87"/>
      <c r="DD23" s="37" t="e">
        <f t="shared" si="108"/>
        <v>#NUM!</v>
      </c>
      <c r="DE23" s="38" t="e">
        <f t="shared" si="109"/>
        <v>#NUM!</v>
      </c>
      <c r="DF23" s="38" t="str">
        <f t="shared" si="110"/>
        <v/>
      </c>
      <c r="DG23" s="118" t="str">
        <f t="shared" si="111"/>
        <v>塩分過剰摂取</v>
      </c>
      <c r="DH23" s="38" t="str">
        <f t="shared" si="112"/>
        <v/>
      </c>
      <c r="DI23" s="39" t="str">
        <f t="shared" si="113"/>
        <v/>
      </c>
    </row>
    <row r="24" spans="1:113" s="31" customFormat="1" ht="22.5" customHeight="1">
      <c r="A24" s="6"/>
      <c r="B24" s="7" t="e">
        <f t="shared" si="114"/>
        <v>#NUM!</v>
      </c>
      <c r="C24" s="8" t="e">
        <f t="shared" si="115"/>
        <v>#NUM!</v>
      </c>
      <c r="D24" s="8" t="e">
        <f t="shared" si="116"/>
        <v>#NUM!</v>
      </c>
      <c r="E24" s="9" t="e">
        <f t="shared" si="117"/>
        <v>#DIV/0!</v>
      </c>
      <c r="F24" s="8" t="e">
        <f t="shared" si="118"/>
        <v>#NUM!</v>
      </c>
      <c r="G24" s="10" t="e">
        <f t="shared" si="119"/>
        <v>#DIV/0!</v>
      </c>
      <c r="H24" s="11" t="str">
        <f t="shared" si="120"/>
        <v/>
      </c>
      <c r="I24" s="12">
        <f t="shared" si="121"/>
        <v>0</v>
      </c>
      <c r="J24" s="13" t="str">
        <f t="shared" si="122"/>
        <v/>
      </c>
      <c r="K24" s="14">
        <f t="shared" si="123"/>
        <v>0</v>
      </c>
      <c r="L24" s="15" t="e">
        <f t="shared" si="124"/>
        <v>#DIV/0!</v>
      </c>
      <c r="M24" s="34" t="e">
        <f t="shared" si="11"/>
        <v>#DIV/0!</v>
      </c>
      <c r="N24" s="16"/>
      <c r="O24" s="17"/>
      <c r="P24" s="18"/>
      <c r="Q24" s="19"/>
      <c r="R24" s="20"/>
      <c r="S24" s="68"/>
      <c r="T24" s="165"/>
      <c r="U24" s="166"/>
      <c r="V24" s="23"/>
      <c r="W24" s="24"/>
      <c r="X24" s="84"/>
      <c r="Y24" s="23"/>
      <c r="Z24" s="27"/>
      <c r="AA24" s="28"/>
      <c r="AB24" s="29"/>
      <c r="AC24" s="29"/>
      <c r="AD24" s="30"/>
      <c r="AE24" s="101"/>
      <c r="AF24" s="102">
        <f t="shared" si="12"/>
        <v>0</v>
      </c>
      <c r="AG24" s="102">
        <f t="shared" si="13"/>
        <v>0</v>
      </c>
      <c r="AH24" s="102">
        <f t="shared" si="14"/>
        <v>0</v>
      </c>
      <c r="AI24" s="102">
        <f t="shared" si="15"/>
        <v>0</v>
      </c>
      <c r="AJ24" s="102">
        <f t="shared" si="16"/>
        <v>0.55379999999999996</v>
      </c>
      <c r="AK24" s="102">
        <v>0.49</v>
      </c>
      <c r="AL24" s="102">
        <f t="shared" si="17"/>
        <v>5.6689342403628121E-5</v>
      </c>
      <c r="AM24" s="102">
        <f t="shared" si="18"/>
        <v>10080</v>
      </c>
      <c r="AN24" s="102">
        <f t="shared" si="19"/>
        <v>2880</v>
      </c>
      <c r="AO24" s="103">
        <f t="shared" si="20"/>
        <v>4320</v>
      </c>
      <c r="AP24" s="102">
        <f t="shared" si="21"/>
        <v>0.16326530612244899</v>
      </c>
      <c r="AQ24" s="103">
        <f t="shared" si="22"/>
        <v>0.24489795918367349</v>
      </c>
      <c r="AR24" s="102">
        <f t="shared" si="23"/>
        <v>0.84936581656831245</v>
      </c>
      <c r="AS24" s="102">
        <f t="shared" si="24"/>
        <v>0.78278441012691968</v>
      </c>
      <c r="AT24" s="102">
        <f t="shared" si="25"/>
        <v>0</v>
      </c>
      <c r="AU24" s="103">
        <f t="shared" si="26"/>
        <v>0</v>
      </c>
      <c r="AV24" s="103" t="e">
        <f t="shared" si="27"/>
        <v>#DIV/0!</v>
      </c>
      <c r="AW24" s="103" t="e">
        <f t="shared" si="28"/>
        <v>#DIV/0!</v>
      </c>
      <c r="AX24" s="103" t="e">
        <f t="shared" si="29"/>
        <v>#DIV/0!</v>
      </c>
      <c r="AY24" s="103" t="e">
        <f t="shared" si="30"/>
        <v>#DIV/0!</v>
      </c>
      <c r="AZ24" s="103" t="e">
        <f t="shared" si="31"/>
        <v>#DIV/0!</v>
      </c>
      <c r="BA24" s="102" t="e">
        <f t="shared" si="32"/>
        <v>#DIV/0!</v>
      </c>
      <c r="BB24" s="103" t="e">
        <f t="shared" si="33"/>
        <v>#DIV/0!</v>
      </c>
      <c r="BC24" s="103" t="e">
        <f t="shared" si="34"/>
        <v>#DIV/0!</v>
      </c>
      <c r="BD24" s="102" t="e">
        <f t="shared" si="35"/>
        <v>#DIV/0!</v>
      </c>
      <c r="BE24" s="102" t="e">
        <f t="shared" si="36"/>
        <v>#DIV/0!</v>
      </c>
      <c r="BF24" s="103" t="e">
        <f t="shared" si="37"/>
        <v>#DIV/0!</v>
      </c>
      <c r="BG24" s="104" t="e">
        <f t="shared" si="38"/>
        <v>#NUM!</v>
      </c>
      <c r="BH24" s="102" t="e">
        <f t="shared" si="39"/>
        <v>#DIV/0!</v>
      </c>
      <c r="BI24" s="102" t="e">
        <f t="shared" si="40"/>
        <v>#NUM!</v>
      </c>
      <c r="BJ24" s="102" t="e">
        <f t="shared" si="41"/>
        <v>#NUM!</v>
      </c>
      <c r="BK24" s="102" t="e">
        <f t="shared" si="42"/>
        <v>#NUM!</v>
      </c>
      <c r="BL24" s="102" t="e">
        <f t="shared" si="43"/>
        <v>#NUM!</v>
      </c>
      <c r="BM24" s="102" t="e">
        <f t="shared" si="44"/>
        <v>#NUM!</v>
      </c>
      <c r="BN24" s="105" t="e">
        <f t="shared" si="45"/>
        <v>#NUM!</v>
      </c>
      <c r="BO24" s="102" t="e">
        <f t="shared" si="46"/>
        <v>#NUM!</v>
      </c>
      <c r="BP24" s="102" t="e">
        <f t="shared" si="47"/>
        <v>#NUM!</v>
      </c>
      <c r="BQ24" s="102" t="e">
        <f t="shared" si="48"/>
        <v>#DIV/0!</v>
      </c>
      <c r="BR24" s="102" t="e">
        <f t="shared" si="49"/>
        <v>#DIV/0!</v>
      </c>
      <c r="BS24" s="102" t="e">
        <f t="shared" si="50"/>
        <v>#DIV/0!</v>
      </c>
      <c r="BT24" s="102" t="e">
        <f t="shared" si="51"/>
        <v>#DIV/0!</v>
      </c>
      <c r="BU24" s="102" t="e">
        <f t="shared" si="52"/>
        <v>#DIV/0!</v>
      </c>
      <c r="BV24" s="103" t="e">
        <f t="shared" si="53"/>
        <v>#DIV/0!</v>
      </c>
      <c r="BW24" s="103" t="e">
        <f t="shared" si="54"/>
        <v>#DIV/0!</v>
      </c>
      <c r="BX24" s="103" t="e">
        <f t="shared" si="55"/>
        <v>#DIV/0!</v>
      </c>
      <c r="BY24" s="103" t="e">
        <f t="shared" si="56"/>
        <v>#DIV/0!</v>
      </c>
      <c r="BZ24" s="103" t="e">
        <f t="shared" si="57"/>
        <v>#DIV/0!</v>
      </c>
      <c r="CA24" s="103" t="e">
        <f t="shared" si="58"/>
        <v>#DIV/0!</v>
      </c>
      <c r="CB24" s="103" t="e">
        <f t="shared" si="59"/>
        <v>#DIV/0!</v>
      </c>
      <c r="CC24" s="103" t="e">
        <f t="shared" si="60"/>
        <v>#DIV/0!</v>
      </c>
      <c r="CD24" s="103" t="e">
        <f t="shared" si="61"/>
        <v>#DIV/0!</v>
      </c>
      <c r="CE24" s="103" t="e">
        <f t="shared" si="62"/>
        <v>#DIV/0!</v>
      </c>
      <c r="CF24" s="103" t="e">
        <f t="shared" si="63"/>
        <v>#DIV/0!</v>
      </c>
      <c r="CG24" s="103" t="e">
        <f t="shared" si="64"/>
        <v>#DIV/0!</v>
      </c>
      <c r="CH24" s="103" t="e">
        <f t="shared" si="65"/>
        <v>#DIV/0!</v>
      </c>
      <c r="CI24" s="103" t="e">
        <f t="shared" si="66"/>
        <v>#DIV/0!</v>
      </c>
      <c r="CJ24" s="103" t="e">
        <f t="shared" si="67"/>
        <v>#DIV/0!</v>
      </c>
      <c r="CK24" s="103" t="e">
        <f t="shared" si="68"/>
        <v>#DIV/0!</v>
      </c>
      <c r="CL24" s="103" t="e">
        <f t="shared" si="69"/>
        <v>#DIV/0!</v>
      </c>
      <c r="CM24" s="103" t="e">
        <f t="shared" si="70"/>
        <v>#DIV/0!</v>
      </c>
      <c r="CN24" s="103" t="e">
        <f t="shared" si="71"/>
        <v>#DIV/0!</v>
      </c>
      <c r="CO24" s="103" t="e">
        <f t="shared" si="72"/>
        <v>#DIV/0!</v>
      </c>
      <c r="CP24" s="103" t="e">
        <f t="shared" si="73"/>
        <v>#DIV/0!</v>
      </c>
      <c r="CQ24" s="103" t="e">
        <f t="shared" si="74"/>
        <v>#DIV/0!</v>
      </c>
      <c r="CR24" s="103" t="e">
        <f t="shared" si="75"/>
        <v>#DIV/0!</v>
      </c>
      <c r="CS24" s="103" t="e">
        <f t="shared" si="76"/>
        <v>#DIV/0!</v>
      </c>
      <c r="CT24" s="103" t="e">
        <f t="shared" si="77"/>
        <v>#DIV/0!</v>
      </c>
      <c r="CU24" s="103" t="e">
        <f t="shared" si="78"/>
        <v>#DIV/0!</v>
      </c>
      <c r="CV24" s="103" t="e">
        <f t="shared" si="79"/>
        <v>#DIV/0!</v>
      </c>
      <c r="CW24" s="103" t="e">
        <f t="shared" si="80"/>
        <v>#DIV/0!</v>
      </c>
      <c r="CX24" s="103" t="e">
        <f t="shared" si="81"/>
        <v>#DIV/0!</v>
      </c>
      <c r="CY24" s="103" t="e">
        <f t="shared" si="82"/>
        <v>#DIV/0!</v>
      </c>
      <c r="CZ24" s="103" t="e">
        <f t="shared" si="83"/>
        <v>#DIV/0!</v>
      </c>
      <c r="DA24" s="102" t="str">
        <f t="shared" si="84"/>
        <v/>
      </c>
      <c r="DB24" s="106" t="e">
        <f t="shared" si="85"/>
        <v>#DIV/0!</v>
      </c>
      <c r="DC24" s="87"/>
      <c r="DD24" s="37" t="e">
        <f t="shared" si="108"/>
        <v>#NUM!</v>
      </c>
      <c r="DE24" s="38" t="e">
        <f t="shared" si="109"/>
        <v>#NUM!</v>
      </c>
      <c r="DF24" s="38" t="str">
        <f t="shared" si="110"/>
        <v/>
      </c>
      <c r="DG24" s="118" t="str">
        <f t="shared" si="111"/>
        <v>塩分過剰摂取</v>
      </c>
      <c r="DH24" s="38" t="str">
        <f t="shared" si="112"/>
        <v/>
      </c>
      <c r="DI24" s="39" t="str">
        <f t="shared" si="113"/>
        <v/>
      </c>
    </row>
    <row r="25" spans="1:113" s="31" customFormat="1" ht="22.5" customHeight="1">
      <c r="A25" s="6"/>
      <c r="B25" s="7" t="e">
        <f t="shared" si="114"/>
        <v>#NUM!</v>
      </c>
      <c r="C25" s="8" t="e">
        <f t="shared" si="115"/>
        <v>#NUM!</v>
      </c>
      <c r="D25" s="8" t="e">
        <f t="shared" si="116"/>
        <v>#NUM!</v>
      </c>
      <c r="E25" s="9" t="e">
        <f t="shared" si="117"/>
        <v>#DIV/0!</v>
      </c>
      <c r="F25" s="8" t="e">
        <f t="shared" si="118"/>
        <v>#NUM!</v>
      </c>
      <c r="G25" s="10" t="e">
        <f t="shared" si="119"/>
        <v>#DIV/0!</v>
      </c>
      <c r="H25" s="11" t="str">
        <f t="shared" si="120"/>
        <v/>
      </c>
      <c r="I25" s="12">
        <f t="shared" si="121"/>
        <v>0</v>
      </c>
      <c r="J25" s="13" t="str">
        <f t="shared" si="122"/>
        <v/>
      </c>
      <c r="K25" s="14">
        <f t="shared" si="123"/>
        <v>0</v>
      </c>
      <c r="L25" s="15" t="e">
        <f t="shared" si="124"/>
        <v>#DIV/0!</v>
      </c>
      <c r="M25" s="34" t="e">
        <f t="shared" si="11"/>
        <v>#DIV/0!</v>
      </c>
      <c r="N25" s="16"/>
      <c r="O25" s="17"/>
      <c r="P25" s="18"/>
      <c r="Q25" s="19"/>
      <c r="R25" s="20"/>
      <c r="S25" s="68"/>
      <c r="T25" s="165"/>
      <c r="U25" s="166"/>
      <c r="V25" s="23"/>
      <c r="W25" s="24"/>
      <c r="X25" s="84"/>
      <c r="Y25" s="23"/>
      <c r="Z25" s="27"/>
      <c r="AA25" s="28"/>
      <c r="AB25" s="29"/>
      <c r="AC25" s="29"/>
      <c r="AD25" s="30"/>
      <c r="AE25" s="101"/>
      <c r="AF25" s="102">
        <f t="shared" si="12"/>
        <v>0</v>
      </c>
      <c r="AG25" s="102">
        <f t="shared" si="13"/>
        <v>0</v>
      </c>
      <c r="AH25" s="102">
        <f t="shared" si="14"/>
        <v>0</v>
      </c>
      <c r="AI25" s="102">
        <f t="shared" si="15"/>
        <v>0</v>
      </c>
      <c r="AJ25" s="102">
        <f t="shared" si="16"/>
        <v>0.55379999999999996</v>
      </c>
      <c r="AK25" s="102">
        <v>0.49</v>
      </c>
      <c r="AL25" s="102">
        <f t="shared" si="17"/>
        <v>5.6689342403628121E-5</v>
      </c>
      <c r="AM25" s="102">
        <f t="shared" si="18"/>
        <v>10080</v>
      </c>
      <c r="AN25" s="102">
        <f t="shared" si="19"/>
        <v>2880</v>
      </c>
      <c r="AO25" s="103">
        <f t="shared" si="20"/>
        <v>4320</v>
      </c>
      <c r="AP25" s="102">
        <f t="shared" si="21"/>
        <v>0.16326530612244899</v>
      </c>
      <c r="AQ25" s="103">
        <f t="shared" si="22"/>
        <v>0.24489795918367349</v>
      </c>
      <c r="AR25" s="102">
        <f t="shared" si="23"/>
        <v>0.84936581656831245</v>
      </c>
      <c r="AS25" s="102">
        <f t="shared" si="24"/>
        <v>0.78278441012691968</v>
      </c>
      <c r="AT25" s="102">
        <f t="shared" si="25"/>
        <v>0</v>
      </c>
      <c r="AU25" s="103">
        <f t="shared" si="26"/>
        <v>0</v>
      </c>
      <c r="AV25" s="103" t="e">
        <f t="shared" si="27"/>
        <v>#DIV/0!</v>
      </c>
      <c r="AW25" s="103" t="e">
        <f t="shared" si="28"/>
        <v>#DIV/0!</v>
      </c>
      <c r="AX25" s="103" t="e">
        <f t="shared" si="29"/>
        <v>#DIV/0!</v>
      </c>
      <c r="AY25" s="103" t="e">
        <f t="shared" si="30"/>
        <v>#DIV/0!</v>
      </c>
      <c r="AZ25" s="103" t="e">
        <f t="shared" si="31"/>
        <v>#DIV/0!</v>
      </c>
      <c r="BA25" s="102" t="e">
        <f t="shared" si="32"/>
        <v>#DIV/0!</v>
      </c>
      <c r="BB25" s="103" t="e">
        <f t="shared" si="33"/>
        <v>#DIV/0!</v>
      </c>
      <c r="BC25" s="103" t="e">
        <f t="shared" si="34"/>
        <v>#DIV/0!</v>
      </c>
      <c r="BD25" s="102" t="e">
        <f t="shared" si="35"/>
        <v>#DIV/0!</v>
      </c>
      <c r="BE25" s="102" t="e">
        <f t="shared" si="36"/>
        <v>#DIV/0!</v>
      </c>
      <c r="BF25" s="103" t="e">
        <f t="shared" si="37"/>
        <v>#DIV/0!</v>
      </c>
      <c r="BG25" s="104" t="e">
        <f t="shared" si="38"/>
        <v>#NUM!</v>
      </c>
      <c r="BH25" s="102" t="e">
        <f t="shared" si="39"/>
        <v>#DIV/0!</v>
      </c>
      <c r="BI25" s="102" t="e">
        <f t="shared" si="40"/>
        <v>#NUM!</v>
      </c>
      <c r="BJ25" s="102" t="e">
        <f t="shared" si="41"/>
        <v>#NUM!</v>
      </c>
      <c r="BK25" s="102" t="e">
        <f t="shared" si="42"/>
        <v>#NUM!</v>
      </c>
      <c r="BL25" s="102" t="e">
        <f t="shared" si="43"/>
        <v>#NUM!</v>
      </c>
      <c r="BM25" s="102" t="e">
        <f t="shared" si="44"/>
        <v>#NUM!</v>
      </c>
      <c r="BN25" s="105" t="e">
        <f t="shared" si="45"/>
        <v>#NUM!</v>
      </c>
      <c r="BO25" s="102" t="e">
        <f t="shared" si="46"/>
        <v>#NUM!</v>
      </c>
      <c r="BP25" s="102" t="e">
        <f t="shared" si="47"/>
        <v>#NUM!</v>
      </c>
      <c r="BQ25" s="102" t="e">
        <f t="shared" si="48"/>
        <v>#DIV/0!</v>
      </c>
      <c r="BR25" s="102" t="e">
        <f t="shared" si="49"/>
        <v>#DIV/0!</v>
      </c>
      <c r="BS25" s="102" t="e">
        <f t="shared" si="50"/>
        <v>#DIV/0!</v>
      </c>
      <c r="BT25" s="102" t="e">
        <f t="shared" si="51"/>
        <v>#DIV/0!</v>
      </c>
      <c r="BU25" s="102" t="e">
        <f t="shared" si="52"/>
        <v>#DIV/0!</v>
      </c>
      <c r="BV25" s="103" t="e">
        <f t="shared" si="53"/>
        <v>#DIV/0!</v>
      </c>
      <c r="BW25" s="103" t="e">
        <f t="shared" si="54"/>
        <v>#DIV/0!</v>
      </c>
      <c r="BX25" s="103" t="e">
        <f t="shared" si="55"/>
        <v>#DIV/0!</v>
      </c>
      <c r="BY25" s="103" t="e">
        <f t="shared" si="56"/>
        <v>#DIV/0!</v>
      </c>
      <c r="BZ25" s="103" t="e">
        <f t="shared" si="57"/>
        <v>#DIV/0!</v>
      </c>
      <c r="CA25" s="103" t="e">
        <f t="shared" si="58"/>
        <v>#DIV/0!</v>
      </c>
      <c r="CB25" s="103" t="e">
        <f t="shared" si="59"/>
        <v>#DIV/0!</v>
      </c>
      <c r="CC25" s="103" t="e">
        <f t="shared" si="60"/>
        <v>#DIV/0!</v>
      </c>
      <c r="CD25" s="103" t="e">
        <f t="shared" si="61"/>
        <v>#DIV/0!</v>
      </c>
      <c r="CE25" s="103" t="e">
        <f t="shared" si="62"/>
        <v>#DIV/0!</v>
      </c>
      <c r="CF25" s="103" t="e">
        <f t="shared" si="63"/>
        <v>#DIV/0!</v>
      </c>
      <c r="CG25" s="103" t="e">
        <f t="shared" si="64"/>
        <v>#DIV/0!</v>
      </c>
      <c r="CH25" s="103" t="e">
        <f t="shared" si="65"/>
        <v>#DIV/0!</v>
      </c>
      <c r="CI25" s="103" t="e">
        <f t="shared" si="66"/>
        <v>#DIV/0!</v>
      </c>
      <c r="CJ25" s="103" t="e">
        <f t="shared" si="67"/>
        <v>#DIV/0!</v>
      </c>
      <c r="CK25" s="103" t="e">
        <f t="shared" si="68"/>
        <v>#DIV/0!</v>
      </c>
      <c r="CL25" s="103" t="e">
        <f t="shared" si="69"/>
        <v>#DIV/0!</v>
      </c>
      <c r="CM25" s="103" t="e">
        <f t="shared" si="70"/>
        <v>#DIV/0!</v>
      </c>
      <c r="CN25" s="103" t="e">
        <f t="shared" si="71"/>
        <v>#DIV/0!</v>
      </c>
      <c r="CO25" s="103" t="e">
        <f t="shared" si="72"/>
        <v>#DIV/0!</v>
      </c>
      <c r="CP25" s="103" t="e">
        <f t="shared" si="73"/>
        <v>#DIV/0!</v>
      </c>
      <c r="CQ25" s="103" t="e">
        <f t="shared" si="74"/>
        <v>#DIV/0!</v>
      </c>
      <c r="CR25" s="103" t="e">
        <f t="shared" si="75"/>
        <v>#DIV/0!</v>
      </c>
      <c r="CS25" s="103" t="e">
        <f t="shared" si="76"/>
        <v>#DIV/0!</v>
      </c>
      <c r="CT25" s="103" t="e">
        <f t="shared" si="77"/>
        <v>#DIV/0!</v>
      </c>
      <c r="CU25" s="103" t="e">
        <f t="shared" si="78"/>
        <v>#DIV/0!</v>
      </c>
      <c r="CV25" s="103" t="e">
        <f t="shared" si="79"/>
        <v>#DIV/0!</v>
      </c>
      <c r="CW25" s="103" t="e">
        <f t="shared" si="80"/>
        <v>#DIV/0!</v>
      </c>
      <c r="CX25" s="103" t="e">
        <f t="shared" si="81"/>
        <v>#DIV/0!</v>
      </c>
      <c r="CY25" s="103" t="e">
        <f t="shared" si="82"/>
        <v>#DIV/0!</v>
      </c>
      <c r="CZ25" s="103" t="e">
        <f t="shared" si="83"/>
        <v>#DIV/0!</v>
      </c>
      <c r="DA25" s="102" t="str">
        <f t="shared" si="84"/>
        <v/>
      </c>
      <c r="DB25" s="106" t="e">
        <f t="shared" si="85"/>
        <v>#DIV/0!</v>
      </c>
      <c r="DC25" s="87"/>
      <c r="DD25" s="37" t="e">
        <f t="shared" si="108"/>
        <v>#NUM!</v>
      </c>
      <c r="DE25" s="38" t="e">
        <f t="shared" si="109"/>
        <v>#NUM!</v>
      </c>
      <c r="DF25" s="38" t="str">
        <f t="shared" si="110"/>
        <v/>
      </c>
      <c r="DG25" s="118" t="str">
        <f t="shared" si="111"/>
        <v>塩分過剰摂取</v>
      </c>
      <c r="DH25" s="38" t="str">
        <f t="shared" si="112"/>
        <v/>
      </c>
      <c r="DI25" s="39" t="str">
        <f t="shared" si="113"/>
        <v/>
      </c>
    </row>
    <row r="26" spans="1:113" s="31" customFormat="1" ht="22.5" customHeight="1" thickBot="1">
      <c r="A26" s="41"/>
      <c r="B26" s="52" t="e">
        <f t="shared" si="114"/>
        <v>#NUM!</v>
      </c>
      <c r="C26" s="53" t="e">
        <f t="shared" si="115"/>
        <v>#NUM!</v>
      </c>
      <c r="D26" s="53" t="e">
        <f t="shared" si="116"/>
        <v>#NUM!</v>
      </c>
      <c r="E26" s="54" t="e">
        <f t="shared" si="117"/>
        <v>#DIV/0!</v>
      </c>
      <c r="F26" s="53" t="e">
        <f t="shared" si="118"/>
        <v>#NUM!</v>
      </c>
      <c r="G26" s="55" t="e">
        <f t="shared" si="119"/>
        <v>#DIV/0!</v>
      </c>
      <c r="H26" s="56" t="str">
        <f t="shared" si="120"/>
        <v/>
      </c>
      <c r="I26" s="57">
        <f t="shared" si="121"/>
        <v>0</v>
      </c>
      <c r="J26" s="58" t="str">
        <f t="shared" si="122"/>
        <v/>
      </c>
      <c r="K26" s="59">
        <f t="shared" si="123"/>
        <v>0</v>
      </c>
      <c r="L26" s="60" t="e">
        <f t="shared" si="124"/>
        <v>#DIV/0!</v>
      </c>
      <c r="M26" s="61" t="e">
        <f t="shared" si="11"/>
        <v>#DIV/0!</v>
      </c>
      <c r="N26" s="62"/>
      <c r="O26" s="63"/>
      <c r="P26" s="66"/>
      <c r="Q26" s="67"/>
      <c r="R26" s="69"/>
      <c r="S26" s="70"/>
      <c r="T26" s="167"/>
      <c r="U26" s="168"/>
      <c r="V26" s="77"/>
      <c r="W26" s="78"/>
      <c r="X26" s="85"/>
      <c r="Y26" s="77"/>
      <c r="Z26" s="79"/>
      <c r="AA26" s="80"/>
      <c r="AB26" s="81"/>
      <c r="AC26" s="81"/>
      <c r="AD26" s="82"/>
      <c r="AE26" s="107"/>
      <c r="AF26" s="108">
        <f t="shared" si="12"/>
        <v>0</v>
      </c>
      <c r="AG26" s="108">
        <f t="shared" si="13"/>
        <v>0</v>
      </c>
      <c r="AH26" s="108">
        <f t="shared" si="14"/>
        <v>0</v>
      </c>
      <c r="AI26" s="108">
        <f t="shared" si="15"/>
        <v>0</v>
      </c>
      <c r="AJ26" s="108">
        <f t="shared" si="16"/>
        <v>0.55379999999999996</v>
      </c>
      <c r="AK26" s="108">
        <v>0.49</v>
      </c>
      <c r="AL26" s="108">
        <f t="shared" si="17"/>
        <v>5.6689342403628121E-5</v>
      </c>
      <c r="AM26" s="108">
        <f t="shared" si="18"/>
        <v>10080</v>
      </c>
      <c r="AN26" s="108">
        <f t="shared" si="19"/>
        <v>2880</v>
      </c>
      <c r="AO26" s="109">
        <f t="shared" si="20"/>
        <v>4320</v>
      </c>
      <c r="AP26" s="108">
        <f t="shared" si="21"/>
        <v>0.16326530612244899</v>
      </c>
      <c r="AQ26" s="109">
        <f t="shared" si="22"/>
        <v>0.24489795918367349</v>
      </c>
      <c r="AR26" s="108">
        <f t="shared" si="23"/>
        <v>0.84936581656831245</v>
      </c>
      <c r="AS26" s="108">
        <f t="shared" si="24"/>
        <v>0.78278441012691968</v>
      </c>
      <c r="AT26" s="108">
        <f t="shared" si="25"/>
        <v>0</v>
      </c>
      <c r="AU26" s="109">
        <f t="shared" si="26"/>
        <v>0</v>
      </c>
      <c r="AV26" s="109" t="e">
        <f t="shared" si="27"/>
        <v>#DIV/0!</v>
      </c>
      <c r="AW26" s="109" t="e">
        <f t="shared" si="28"/>
        <v>#DIV/0!</v>
      </c>
      <c r="AX26" s="109" t="e">
        <f t="shared" si="29"/>
        <v>#DIV/0!</v>
      </c>
      <c r="AY26" s="109" t="e">
        <f t="shared" si="30"/>
        <v>#DIV/0!</v>
      </c>
      <c r="AZ26" s="109" t="e">
        <f t="shared" si="31"/>
        <v>#DIV/0!</v>
      </c>
      <c r="BA26" s="108" t="e">
        <f t="shared" si="32"/>
        <v>#DIV/0!</v>
      </c>
      <c r="BB26" s="109" t="e">
        <f t="shared" si="33"/>
        <v>#DIV/0!</v>
      </c>
      <c r="BC26" s="109" t="e">
        <f t="shared" si="34"/>
        <v>#DIV/0!</v>
      </c>
      <c r="BD26" s="108" t="e">
        <f t="shared" si="35"/>
        <v>#DIV/0!</v>
      </c>
      <c r="BE26" s="108" t="e">
        <f t="shared" si="36"/>
        <v>#DIV/0!</v>
      </c>
      <c r="BF26" s="109" t="e">
        <f t="shared" si="37"/>
        <v>#DIV/0!</v>
      </c>
      <c r="BG26" s="110" t="e">
        <f t="shared" si="38"/>
        <v>#NUM!</v>
      </c>
      <c r="BH26" s="108" t="e">
        <f t="shared" si="39"/>
        <v>#DIV/0!</v>
      </c>
      <c r="BI26" s="108" t="e">
        <f t="shared" si="40"/>
        <v>#NUM!</v>
      </c>
      <c r="BJ26" s="108" t="e">
        <f t="shared" si="41"/>
        <v>#NUM!</v>
      </c>
      <c r="BK26" s="108" t="e">
        <f t="shared" si="42"/>
        <v>#NUM!</v>
      </c>
      <c r="BL26" s="108" t="e">
        <f t="shared" si="43"/>
        <v>#NUM!</v>
      </c>
      <c r="BM26" s="108" t="e">
        <f t="shared" si="44"/>
        <v>#NUM!</v>
      </c>
      <c r="BN26" s="111" t="e">
        <f t="shared" si="45"/>
        <v>#NUM!</v>
      </c>
      <c r="BO26" s="108" t="e">
        <f t="shared" si="46"/>
        <v>#NUM!</v>
      </c>
      <c r="BP26" s="108" t="e">
        <f t="shared" si="47"/>
        <v>#NUM!</v>
      </c>
      <c r="BQ26" s="108" t="e">
        <f t="shared" si="48"/>
        <v>#DIV/0!</v>
      </c>
      <c r="BR26" s="108" t="e">
        <f t="shared" si="49"/>
        <v>#DIV/0!</v>
      </c>
      <c r="BS26" s="108" t="e">
        <f t="shared" si="50"/>
        <v>#DIV/0!</v>
      </c>
      <c r="BT26" s="108" t="e">
        <f t="shared" si="51"/>
        <v>#DIV/0!</v>
      </c>
      <c r="BU26" s="108" t="e">
        <f t="shared" si="52"/>
        <v>#DIV/0!</v>
      </c>
      <c r="BV26" s="109" t="e">
        <f t="shared" si="53"/>
        <v>#DIV/0!</v>
      </c>
      <c r="BW26" s="109" t="e">
        <f t="shared" si="54"/>
        <v>#DIV/0!</v>
      </c>
      <c r="BX26" s="109" t="e">
        <f t="shared" si="55"/>
        <v>#DIV/0!</v>
      </c>
      <c r="BY26" s="109" t="e">
        <f t="shared" si="56"/>
        <v>#DIV/0!</v>
      </c>
      <c r="BZ26" s="109" t="e">
        <f t="shared" si="57"/>
        <v>#DIV/0!</v>
      </c>
      <c r="CA26" s="109" t="e">
        <f t="shared" si="58"/>
        <v>#DIV/0!</v>
      </c>
      <c r="CB26" s="109" t="e">
        <f t="shared" si="59"/>
        <v>#DIV/0!</v>
      </c>
      <c r="CC26" s="109" t="e">
        <f t="shared" si="60"/>
        <v>#DIV/0!</v>
      </c>
      <c r="CD26" s="109" t="e">
        <f t="shared" si="61"/>
        <v>#DIV/0!</v>
      </c>
      <c r="CE26" s="109" t="e">
        <f t="shared" si="62"/>
        <v>#DIV/0!</v>
      </c>
      <c r="CF26" s="109" t="e">
        <f t="shared" si="63"/>
        <v>#DIV/0!</v>
      </c>
      <c r="CG26" s="109" t="e">
        <f t="shared" si="64"/>
        <v>#DIV/0!</v>
      </c>
      <c r="CH26" s="109" t="e">
        <f t="shared" si="65"/>
        <v>#DIV/0!</v>
      </c>
      <c r="CI26" s="109" t="e">
        <f t="shared" si="66"/>
        <v>#DIV/0!</v>
      </c>
      <c r="CJ26" s="109" t="e">
        <f t="shared" si="67"/>
        <v>#DIV/0!</v>
      </c>
      <c r="CK26" s="109" t="e">
        <f t="shared" si="68"/>
        <v>#DIV/0!</v>
      </c>
      <c r="CL26" s="109" t="e">
        <f t="shared" si="69"/>
        <v>#DIV/0!</v>
      </c>
      <c r="CM26" s="109" t="e">
        <f t="shared" si="70"/>
        <v>#DIV/0!</v>
      </c>
      <c r="CN26" s="109" t="e">
        <f t="shared" si="71"/>
        <v>#DIV/0!</v>
      </c>
      <c r="CO26" s="109" t="e">
        <f t="shared" si="72"/>
        <v>#DIV/0!</v>
      </c>
      <c r="CP26" s="109" t="e">
        <f t="shared" si="73"/>
        <v>#DIV/0!</v>
      </c>
      <c r="CQ26" s="109" t="e">
        <f t="shared" si="74"/>
        <v>#DIV/0!</v>
      </c>
      <c r="CR26" s="109" t="e">
        <f t="shared" si="75"/>
        <v>#DIV/0!</v>
      </c>
      <c r="CS26" s="109" t="e">
        <f t="shared" si="76"/>
        <v>#DIV/0!</v>
      </c>
      <c r="CT26" s="109" t="e">
        <f t="shared" si="77"/>
        <v>#DIV/0!</v>
      </c>
      <c r="CU26" s="109" t="e">
        <f t="shared" si="78"/>
        <v>#DIV/0!</v>
      </c>
      <c r="CV26" s="109" t="e">
        <f t="shared" si="79"/>
        <v>#DIV/0!</v>
      </c>
      <c r="CW26" s="109" t="e">
        <f t="shared" si="80"/>
        <v>#DIV/0!</v>
      </c>
      <c r="CX26" s="109" t="e">
        <f t="shared" si="81"/>
        <v>#DIV/0!</v>
      </c>
      <c r="CY26" s="109" t="e">
        <f t="shared" si="82"/>
        <v>#DIV/0!</v>
      </c>
      <c r="CZ26" s="109" t="e">
        <f t="shared" si="83"/>
        <v>#DIV/0!</v>
      </c>
      <c r="DA26" s="108" t="str">
        <f t="shared" si="84"/>
        <v/>
      </c>
      <c r="DB26" s="112" t="e">
        <f t="shared" si="85"/>
        <v>#DIV/0!</v>
      </c>
      <c r="DC26" s="88"/>
      <c r="DD26" s="115" t="e">
        <f t="shared" si="108"/>
        <v>#NUM!</v>
      </c>
      <c r="DE26" s="113" t="e">
        <f t="shared" si="109"/>
        <v>#NUM!</v>
      </c>
      <c r="DF26" s="113" t="str">
        <f t="shared" si="110"/>
        <v/>
      </c>
      <c r="DG26" s="119" t="str">
        <f t="shared" si="111"/>
        <v>塩分過剰摂取</v>
      </c>
      <c r="DH26" s="113" t="str">
        <f t="shared" si="112"/>
        <v/>
      </c>
      <c r="DI26" s="117" t="str">
        <f t="shared" si="113"/>
        <v/>
      </c>
    </row>
  </sheetData>
  <sheetProtection sheet="1" objects="1" scenarios="1" formatCells="0" formatColumns="0" formatRows="0"/>
  <mergeCells count="8">
    <mergeCell ref="DD2:DI2"/>
    <mergeCell ref="Y1:Z1"/>
    <mergeCell ref="N1:O1"/>
    <mergeCell ref="P1:Q1"/>
    <mergeCell ref="R1:S1"/>
    <mergeCell ref="V1:W1"/>
    <mergeCell ref="T1:U1"/>
    <mergeCell ref="DC1:DI1"/>
  </mergeCells>
  <phoneticPr fontId="1"/>
  <conditionalFormatting sqref="H3:H26">
    <cfRule type="cellIs" dxfId="13" priority="772" operator="greaterThanOrEqual">
      <formula>10</formula>
    </cfRule>
  </conditionalFormatting>
  <conditionalFormatting sqref="X3:X26">
    <cfRule type="cellIs" dxfId="12" priority="768" operator="lessThanOrEqual">
      <formula>3</formula>
    </cfRule>
  </conditionalFormatting>
  <conditionalFormatting sqref="B3:B26">
    <cfRule type="cellIs" dxfId="11" priority="766" operator="lessThanOrEqual">
      <formula>1.4</formula>
    </cfRule>
  </conditionalFormatting>
  <conditionalFormatting sqref="F3:F26">
    <cfRule type="cellIs" dxfId="10" priority="764" operator="lessThanOrEqual">
      <formula>0.9</formula>
    </cfRule>
    <cfRule type="cellIs" dxfId="9" priority="765" operator="greaterThanOrEqual">
      <formula>1.5</formula>
    </cfRule>
  </conditionalFormatting>
  <conditionalFormatting sqref="I3:I26">
    <cfRule type="cellIs" dxfId="8" priority="763" operator="greaterThanOrEqual">
      <formula>70</formula>
    </cfRule>
    <cfRule type="expression" dxfId="7" priority="1328">
      <formula>($I3:$I26)=0</formula>
    </cfRule>
  </conditionalFormatting>
  <conditionalFormatting sqref="T3:U26">
    <cfRule type="cellIs" dxfId="6" priority="762" operator="greaterThanOrEqual">
      <formula>6</formula>
    </cfRule>
  </conditionalFormatting>
  <conditionalFormatting sqref="W3:W26">
    <cfRule type="cellIs" dxfId="5" priority="760" operator="greaterThanOrEqual">
      <formula>5.5</formula>
    </cfRule>
  </conditionalFormatting>
  <conditionalFormatting sqref="DG3:DG26">
    <cfRule type="expression" dxfId="4" priority="1">
      <formula>$AB3&gt;0</formula>
    </cfRule>
  </conditionalFormatting>
  <conditionalFormatting sqref="DE3:DE26">
    <cfRule type="expression" dxfId="3" priority="1320">
      <formula>ISERROR($DE3:$DE26)</formula>
    </cfRule>
  </conditionalFormatting>
  <conditionalFormatting sqref="DD3:DD26">
    <cfRule type="expression" dxfId="2" priority="1322">
      <formula>ISERROR($DD3:$DD26)</formula>
    </cfRule>
  </conditionalFormatting>
  <conditionalFormatting sqref="B3:G26">
    <cfRule type="expression" dxfId="1" priority="1324">
      <formula>ISERROR($B3:$G26)</formula>
    </cfRule>
  </conditionalFormatting>
  <conditionalFormatting sqref="L3:M26">
    <cfRule type="expression" dxfId="0" priority="1326">
      <formula>ISERROR($L3:$M26)</formula>
    </cfRule>
  </conditionalFormatting>
  <dataValidations count="1">
    <dataValidation type="list" allowBlank="1" showInputMessage="1" showErrorMessage="1" sqref="AB3:AB26">
      <formula1>"1,2"</formula1>
    </dataValidation>
  </dataValidations>
  <printOptions horizontalCentered="1" verticalCentered="1"/>
  <pageMargins left="0.39370078740157483" right="0.39370078740157483" top="0.19685039370078741" bottom="0.19685039370078741" header="0.11811023622047245" footer="0.11811023622047245"/>
  <pageSetup paperSize="9" orientation="landscape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"/>
  <sheetViews>
    <sheetView workbookViewId="0">
      <selection activeCell="B25" sqref="B25"/>
    </sheetView>
  </sheetViews>
  <sheetFormatPr defaultRowHeight="13.5"/>
  <sheetData/>
  <phoneticPr fontId="15"/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"/>
  <sheetViews>
    <sheetView workbookViewId="0">
      <selection activeCell="B25" sqref="B25"/>
    </sheetView>
  </sheetViews>
  <sheetFormatPr defaultRowHeight="13.5"/>
  <sheetData/>
  <phoneticPr fontId="15"/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3:O38"/>
  <sheetViews>
    <sheetView workbookViewId="0">
      <selection activeCell="B25" sqref="B25"/>
    </sheetView>
  </sheetViews>
  <sheetFormatPr defaultRowHeight="13.5"/>
  <cols>
    <col min="1" max="1" width="11" bestFit="1" customWidth="1"/>
    <col min="14" max="14" width="9" customWidth="1"/>
    <col min="15" max="15" width="1.625" customWidth="1"/>
    <col min="16" max="16" width="10.625" customWidth="1"/>
  </cols>
  <sheetData>
    <row r="3" spans="15:15">
      <c r="O3" s="148">
        <f>B25</f>
        <v>1.4</v>
      </c>
    </row>
    <row r="4" spans="15:15">
      <c r="O4" s="148">
        <f>B25</f>
        <v>1.4</v>
      </c>
    </row>
    <row r="5" spans="15:15">
      <c r="O5" s="148">
        <f>B25</f>
        <v>1.4</v>
      </c>
    </row>
    <row r="6" spans="15:15">
      <c r="O6" s="148">
        <f>B25</f>
        <v>1.4</v>
      </c>
    </row>
    <row r="7" spans="15:15">
      <c r="O7" s="148">
        <f>B25</f>
        <v>1.4</v>
      </c>
    </row>
    <row r="8" spans="15:15">
      <c r="O8" s="148">
        <f>B25</f>
        <v>1.4</v>
      </c>
    </row>
    <row r="9" spans="15:15">
      <c r="O9" s="148">
        <f>B25</f>
        <v>1.4</v>
      </c>
    </row>
    <row r="10" spans="15:15">
      <c r="O10" s="148">
        <f>B25</f>
        <v>1.4</v>
      </c>
    </row>
    <row r="11" spans="15:15">
      <c r="O11" s="148">
        <f>B25</f>
        <v>1.4</v>
      </c>
    </row>
    <row r="12" spans="15:15">
      <c r="O12" s="148">
        <f>B25</f>
        <v>1.4</v>
      </c>
    </row>
    <row r="13" spans="15:15">
      <c r="O13" s="148">
        <f>B25</f>
        <v>1.4</v>
      </c>
    </row>
    <row r="14" spans="15:15">
      <c r="O14" s="148">
        <f>B25</f>
        <v>1.4</v>
      </c>
    </row>
    <row r="15" spans="15:15">
      <c r="O15" s="148">
        <f>B25</f>
        <v>1.4</v>
      </c>
    </row>
    <row r="16" spans="15:15">
      <c r="O16" s="148">
        <f>B25</f>
        <v>1.4</v>
      </c>
    </row>
    <row r="17" spans="1:15">
      <c r="O17" s="148">
        <f>B25</f>
        <v>1.4</v>
      </c>
    </row>
    <row r="18" spans="1:15">
      <c r="O18" s="148">
        <f>B25</f>
        <v>1.4</v>
      </c>
    </row>
    <row r="19" spans="1:15">
      <c r="O19" s="148">
        <f>B25</f>
        <v>1.4</v>
      </c>
    </row>
    <row r="20" spans="1:15">
      <c r="O20" s="148">
        <f>B25</f>
        <v>1.4</v>
      </c>
    </row>
    <row r="21" spans="1:15">
      <c r="O21" s="148">
        <f>B25</f>
        <v>1.4</v>
      </c>
    </row>
    <row r="22" spans="1:15">
      <c r="O22" s="148">
        <f>B25</f>
        <v>1.4</v>
      </c>
    </row>
    <row r="23" spans="1:15">
      <c r="O23" s="148">
        <f>B25</f>
        <v>1.4</v>
      </c>
    </row>
    <row r="24" spans="1:15">
      <c r="O24" s="148">
        <f>B25</f>
        <v>1.4</v>
      </c>
    </row>
    <row r="25" spans="1:15">
      <c r="A25" s="149" t="s">
        <v>127</v>
      </c>
      <c r="B25" s="149">
        <v>1.4</v>
      </c>
      <c r="O25" s="148">
        <f>B25</f>
        <v>1.4</v>
      </c>
    </row>
    <row r="26" spans="1:15">
      <c r="O26" s="148">
        <f>B25</f>
        <v>1.4</v>
      </c>
    </row>
    <row r="27" spans="1:15">
      <c r="O27" s="148">
        <f>B25</f>
        <v>1.4</v>
      </c>
    </row>
    <row r="28" spans="1:15">
      <c r="O28" s="148">
        <f>B25</f>
        <v>1.4</v>
      </c>
    </row>
    <row r="29" spans="1:15">
      <c r="O29" s="148">
        <f>B25</f>
        <v>1.4</v>
      </c>
    </row>
    <row r="30" spans="1:15">
      <c r="O30" s="148">
        <f>B25</f>
        <v>1.4</v>
      </c>
    </row>
    <row r="31" spans="1:15">
      <c r="O31" s="148">
        <f>B25</f>
        <v>1.4</v>
      </c>
    </row>
    <row r="32" spans="1:15">
      <c r="O32" s="148">
        <f>B25</f>
        <v>1.4</v>
      </c>
    </row>
    <row r="33" spans="15:15">
      <c r="O33" s="148">
        <f>B25</f>
        <v>1.4</v>
      </c>
    </row>
    <row r="34" spans="15:15">
      <c r="O34" s="148">
        <f>B25</f>
        <v>1.4</v>
      </c>
    </row>
    <row r="35" spans="15:15">
      <c r="O35" s="148">
        <f>B25</f>
        <v>1.4</v>
      </c>
    </row>
    <row r="36" spans="15:15">
      <c r="O36" s="148">
        <f>B25</f>
        <v>1.4</v>
      </c>
    </row>
    <row r="37" spans="15:15">
      <c r="O37" s="148">
        <f>B25</f>
        <v>1.4</v>
      </c>
    </row>
    <row r="38" spans="15:15">
      <c r="O38" s="148">
        <f>B25</f>
        <v>1.4</v>
      </c>
    </row>
  </sheetData>
  <phoneticPr fontId="15"/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>
      <selection activeCell="B25" sqref="B25"/>
    </sheetView>
  </sheetViews>
  <sheetFormatPr defaultRowHeight="13.5"/>
  <sheetData/>
  <phoneticPr fontId="15"/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"/>
  <sheetViews>
    <sheetView workbookViewId="0">
      <selection activeCell="B25" sqref="B25"/>
    </sheetView>
  </sheetViews>
  <sheetFormatPr defaultRowHeight="13.5"/>
  <sheetData/>
  <phoneticPr fontId="15"/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"/>
  <sheetViews>
    <sheetView workbookViewId="0">
      <selection activeCell="B25" sqref="B25"/>
    </sheetView>
  </sheetViews>
  <sheetFormatPr defaultRowHeight="13.5"/>
  <sheetData/>
  <phoneticPr fontId="15"/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3:P38"/>
  <sheetViews>
    <sheetView workbookViewId="0">
      <selection activeCell="B25" sqref="B25"/>
    </sheetView>
  </sheetViews>
  <sheetFormatPr defaultRowHeight="13.5"/>
  <cols>
    <col min="14" max="14" width="9" customWidth="1"/>
    <col min="15" max="16" width="1.625" customWidth="1"/>
  </cols>
  <sheetData>
    <row r="3" spans="15:16">
      <c r="O3" s="148">
        <f>B25</f>
        <v>1.5</v>
      </c>
      <c r="P3" s="148">
        <f>B26</f>
        <v>0.9</v>
      </c>
    </row>
    <row r="4" spans="15:16">
      <c r="O4" s="148">
        <f>B25</f>
        <v>1.5</v>
      </c>
      <c r="P4" s="148">
        <f>B26</f>
        <v>0.9</v>
      </c>
    </row>
    <row r="5" spans="15:16">
      <c r="O5" s="148">
        <f>B25</f>
        <v>1.5</v>
      </c>
      <c r="P5" s="148">
        <f>B26</f>
        <v>0.9</v>
      </c>
    </row>
    <row r="6" spans="15:16">
      <c r="O6" s="148">
        <f>B25</f>
        <v>1.5</v>
      </c>
      <c r="P6" s="148">
        <f>B26</f>
        <v>0.9</v>
      </c>
    </row>
    <row r="7" spans="15:16">
      <c r="O7" s="148">
        <f>B25</f>
        <v>1.5</v>
      </c>
      <c r="P7" s="148">
        <f>B26</f>
        <v>0.9</v>
      </c>
    </row>
    <row r="8" spans="15:16">
      <c r="O8" s="148">
        <f>B25</f>
        <v>1.5</v>
      </c>
      <c r="P8" s="148">
        <f>B26</f>
        <v>0.9</v>
      </c>
    </row>
    <row r="9" spans="15:16">
      <c r="O9" s="148">
        <f>B25</f>
        <v>1.5</v>
      </c>
      <c r="P9" s="148">
        <f>B26</f>
        <v>0.9</v>
      </c>
    </row>
    <row r="10" spans="15:16">
      <c r="O10" s="148">
        <f>B25</f>
        <v>1.5</v>
      </c>
      <c r="P10" s="148">
        <f>B26</f>
        <v>0.9</v>
      </c>
    </row>
    <row r="11" spans="15:16">
      <c r="O11" s="148">
        <f>B25</f>
        <v>1.5</v>
      </c>
      <c r="P11" s="148">
        <f>B26</f>
        <v>0.9</v>
      </c>
    </row>
    <row r="12" spans="15:16">
      <c r="O12" s="148">
        <f>B25</f>
        <v>1.5</v>
      </c>
      <c r="P12" s="148">
        <f>B26</f>
        <v>0.9</v>
      </c>
    </row>
    <row r="13" spans="15:16">
      <c r="O13" s="148">
        <f>B25</f>
        <v>1.5</v>
      </c>
      <c r="P13" s="148">
        <f>B26</f>
        <v>0.9</v>
      </c>
    </row>
    <row r="14" spans="15:16">
      <c r="O14" s="148">
        <f>B25</f>
        <v>1.5</v>
      </c>
      <c r="P14" s="148">
        <f>B26</f>
        <v>0.9</v>
      </c>
    </row>
    <row r="15" spans="15:16">
      <c r="O15" s="148">
        <f>B25</f>
        <v>1.5</v>
      </c>
      <c r="P15" s="148">
        <f>B26</f>
        <v>0.9</v>
      </c>
    </row>
    <row r="16" spans="15:16">
      <c r="O16" s="148">
        <f>B25</f>
        <v>1.5</v>
      </c>
      <c r="P16" s="148">
        <f>B26</f>
        <v>0.9</v>
      </c>
    </row>
    <row r="17" spans="1:16">
      <c r="O17" s="148">
        <f>B25</f>
        <v>1.5</v>
      </c>
      <c r="P17" s="148">
        <f>B26</f>
        <v>0.9</v>
      </c>
    </row>
    <row r="18" spans="1:16">
      <c r="O18" s="148">
        <f>B25</f>
        <v>1.5</v>
      </c>
      <c r="P18" s="148">
        <f>B26</f>
        <v>0.9</v>
      </c>
    </row>
    <row r="19" spans="1:16">
      <c r="O19" s="148">
        <f>B25</f>
        <v>1.5</v>
      </c>
      <c r="P19" s="148">
        <f>B26</f>
        <v>0.9</v>
      </c>
    </row>
    <row r="20" spans="1:16">
      <c r="O20" s="148">
        <f>B25</f>
        <v>1.5</v>
      </c>
      <c r="P20" s="148">
        <f>B26</f>
        <v>0.9</v>
      </c>
    </row>
    <row r="21" spans="1:16">
      <c r="O21" s="148">
        <f>B25</f>
        <v>1.5</v>
      </c>
      <c r="P21" s="148">
        <f>B26</f>
        <v>0.9</v>
      </c>
    </row>
    <row r="22" spans="1:16">
      <c r="O22" s="148">
        <f>B25</f>
        <v>1.5</v>
      </c>
      <c r="P22" s="148">
        <f>B26</f>
        <v>0.9</v>
      </c>
    </row>
    <row r="23" spans="1:16">
      <c r="O23" s="148">
        <f>B25</f>
        <v>1.5</v>
      </c>
      <c r="P23" s="148">
        <f>B26</f>
        <v>0.9</v>
      </c>
    </row>
    <row r="24" spans="1:16">
      <c r="O24" s="148">
        <f>B25</f>
        <v>1.5</v>
      </c>
      <c r="P24" s="148">
        <f>B26</f>
        <v>0.9</v>
      </c>
    </row>
    <row r="25" spans="1:16">
      <c r="A25" s="149" t="s">
        <v>126</v>
      </c>
      <c r="B25" s="150">
        <v>1.5</v>
      </c>
      <c r="O25" s="148">
        <f>B25</f>
        <v>1.5</v>
      </c>
      <c r="P25" s="148">
        <f>B26</f>
        <v>0.9</v>
      </c>
    </row>
    <row r="26" spans="1:16">
      <c r="A26" s="149" t="s">
        <v>127</v>
      </c>
      <c r="B26" s="149">
        <v>0.9</v>
      </c>
      <c r="O26" s="148">
        <f>B25</f>
        <v>1.5</v>
      </c>
      <c r="P26" s="148">
        <f>B26</f>
        <v>0.9</v>
      </c>
    </row>
    <row r="27" spans="1:16">
      <c r="O27" s="148">
        <f>B25</f>
        <v>1.5</v>
      </c>
      <c r="P27" s="148">
        <f>B26</f>
        <v>0.9</v>
      </c>
    </row>
    <row r="28" spans="1:16">
      <c r="O28" s="148">
        <f>B25</f>
        <v>1.5</v>
      </c>
      <c r="P28" s="148">
        <f>B26</f>
        <v>0.9</v>
      </c>
    </row>
    <row r="29" spans="1:16">
      <c r="O29" s="148">
        <f>B25</f>
        <v>1.5</v>
      </c>
      <c r="P29" s="148">
        <f>B26</f>
        <v>0.9</v>
      </c>
    </row>
    <row r="30" spans="1:16">
      <c r="O30" s="148">
        <f>B25</f>
        <v>1.5</v>
      </c>
      <c r="P30" s="148">
        <f>B26</f>
        <v>0.9</v>
      </c>
    </row>
    <row r="31" spans="1:16">
      <c r="O31" s="148">
        <f>B25</f>
        <v>1.5</v>
      </c>
      <c r="P31" s="148">
        <f>B26</f>
        <v>0.9</v>
      </c>
    </row>
    <row r="32" spans="1:16">
      <c r="O32" s="148">
        <f>B25</f>
        <v>1.5</v>
      </c>
      <c r="P32" s="148">
        <f>B26</f>
        <v>0.9</v>
      </c>
    </row>
    <row r="33" spans="15:16">
      <c r="O33" s="148">
        <f>B25</f>
        <v>1.5</v>
      </c>
      <c r="P33" s="148">
        <f>B26</f>
        <v>0.9</v>
      </c>
    </row>
    <row r="34" spans="15:16">
      <c r="O34" s="148">
        <f>B25</f>
        <v>1.5</v>
      </c>
      <c r="P34" s="148">
        <f>B26</f>
        <v>0.9</v>
      </c>
    </row>
    <row r="35" spans="15:16">
      <c r="O35" s="148">
        <f>B25</f>
        <v>1.5</v>
      </c>
      <c r="P35" s="148">
        <f>B26</f>
        <v>0.9</v>
      </c>
    </row>
    <row r="36" spans="15:16">
      <c r="O36" s="148">
        <f>B25</f>
        <v>1.5</v>
      </c>
      <c r="P36" s="148">
        <f>B26</f>
        <v>0.9</v>
      </c>
    </row>
    <row r="37" spans="15:16">
      <c r="O37" s="148">
        <f>B25</f>
        <v>1.5</v>
      </c>
      <c r="P37" s="148">
        <f>B26</f>
        <v>0.9</v>
      </c>
    </row>
    <row r="38" spans="15:16">
      <c r="O38" s="148">
        <f>B25</f>
        <v>1.5</v>
      </c>
      <c r="P38" s="148">
        <f>B26</f>
        <v>0.9</v>
      </c>
    </row>
  </sheetData>
  <phoneticPr fontId="15"/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"/>
  <sheetViews>
    <sheetView workbookViewId="0">
      <selection activeCell="B25" sqref="B25"/>
    </sheetView>
  </sheetViews>
  <sheetFormatPr defaultRowHeight="13.5"/>
  <sheetData/>
  <phoneticPr fontId="15"/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3:O38"/>
  <sheetViews>
    <sheetView workbookViewId="0">
      <selection activeCell="B25" sqref="B25"/>
    </sheetView>
  </sheetViews>
  <sheetFormatPr defaultRowHeight="13.5"/>
  <cols>
    <col min="15" max="15" width="1.625" customWidth="1"/>
  </cols>
  <sheetData>
    <row r="3" spans="15:15">
      <c r="O3" s="148">
        <f>B25</f>
        <v>10</v>
      </c>
    </row>
    <row r="4" spans="15:15">
      <c r="O4" s="148">
        <f>B25</f>
        <v>10</v>
      </c>
    </row>
    <row r="5" spans="15:15">
      <c r="O5" s="148">
        <f>B25</f>
        <v>10</v>
      </c>
    </row>
    <row r="6" spans="15:15">
      <c r="O6" s="148">
        <f>B25</f>
        <v>10</v>
      </c>
    </row>
    <row r="7" spans="15:15">
      <c r="O7" s="148">
        <f>B25</f>
        <v>10</v>
      </c>
    </row>
    <row r="8" spans="15:15">
      <c r="O8" s="148">
        <f>B25</f>
        <v>10</v>
      </c>
    </row>
    <row r="9" spans="15:15">
      <c r="O9" s="148">
        <f>B25</f>
        <v>10</v>
      </c>
    </row>
    <row r="10" spans="15:15">
      <c r="O10" s="148">
        <f>B25</f>
        <v>10</v>
      </c>
    </row>
    <row r="11" spans="15:15">
      <c r="O11" s="148">
        <f>B25</f>
        <v>10</v>
      </c>
    </row>
    <row r="12" spans="15:15">
      <c r="O12" s="148">
        <f>B25</f>
        <v>10</v>
      </c>
    </row>
    <row r="13" spans="15:15">
      <c r="O13" s="148">
        <f>B25</f>
        <v>10</v>
      </c>
    </row>
    <row r="14" spans="15:15">
      <c r="O14" s="148">
        <f>B25</f>
        <v>10</v>
      </c>
    </row>
    <row r="15" spans="15:15">
      <c r="O15" s="148">
        <f>B25</f>
        <v>10</v>
      </c>
    </row>
    <row r="16" spans="15:15">
      <c r="O16" s="148">
        <f>B25</f>
        <v>10</v>
      </c>
    </row>
    <row r="17" spans="1:15">
      <c r="O17" s="148">
        <f>B25</f>
        <v>10</v>
      </c>
    </row>
    <row r="18" spans="1:15">
      <c r="O18" s="148">
        <f>B25</f>
        <v>10</v>
      </c>
    </row>
    <row r="19" spans="1:15">
      <c r="O19" s="148">
        <f>B25</f>
        <v>10</v>
      </c>
    </row>
    <row r="20" spans="1:15">
      <c r="O20" s="148">
        <f>B25</f>
        <v>10</v>
      </c>
    </row>
    <row r="21" spans="1:15">
      <c r="O21" s="148">
        <f>B25</f>
        <v>10</v>
      </c>
    </row>
    <row r="22" spans="1:15">
      <c r="O22" s="148">
        <f>B25</f>
        <v>10</v>
      </c>
    </row>
    <row r="23" spans="1:15">
      <c r="O23" s="148">
        <f>B25</f>
        <v>10</v>
      </c>
    </row>
    <row r="24" spans="1:15">
      <c r="O24" s="148">
        <f>B25</f>
        <v>10</v>
      </c>
    </row>
    <row r="25" spans="1:15">
      <c r="A25" s="149" t="s">
        <v>126</v>
      </c>
      <c r="B25" s="150">
        <v>10</v>
      </c>
      <c r="O25" s="148">
        <f>B25</f>
        <v>10</v>
      </c>
    </row>
    <row r="26" spans="1:15">
      <c r="O26" s="148">
        <f>B25</f>
        <v>10</v>
      </c>
    </row>
    <row r="27" spans="1:15">
      <c r="O27" s="148">
        <f>B25</f>
        <v>10</v>
      </c>
    </row>
    <row r="28" spans="1:15">
      <c r="O28" s="148">
        <f>B25</f>
        <v>10</v>
      </c>
    </row>
    <row r="29" spans="1:15">
      <c r="O29" s="148">
        <f>B25</f>
        <v>10</v>
      </c>
    </row>
    <row r="30" spans="1:15">
      <c r="O30" s="148">
        <f>B25</f>
        <v>10</v>
      </c>
    </row>
    <row r="31" spans="1:15">
      <c r="O31" s="148">
        <f>B25</f>
        <v>10</v>
      </c>
    </row>
    <row r="32" spans="1:15">
      <c r="O32" s="148">
        <f>B25</f>
        <v>10</v>
      </c>
    </row>
    <row r="33" spans="15:15">
      <c r="O33" s="148">
        <f>B25</f>
        <v>10</v>
      </c>
    </row>
    <row r="34" spans="15:15">
      <c r="O34" s="148">
        <f>B25</f>
        <v>10</v>
      </c>
    </row>
    <row r="35" spans="15:15">
      <c r="O35" s="148">
        <f>B25</f>
        <v>10</v>
      </c>
    </row>
    <row r="36" spans="15:15">
      <c r="O36" s="148">
        <f>B25</f>
        <v>10</v>
      </c>
    </row>
    <row r="37" spans="15:15">
      <c r="O37" s="148">
        <f>B25</f>
        <v>10</v>
      </c>
    </row>
    <row r="38" spans="15:15">
      <c r="O38" s="148">
        <f>B25</f>
        <v>10</v>
      </c>
    </row>
  </sheetData>
  <phoneticPr fontId="15"/>
  <pageMargins left="0.70866141732283472" right="0.70866141732283472" top="0.74803149606299213" bottom="0.74803149606299213" header="0.31496062992125984" footer="0.31496062992125984"/>
  <pageSetup paperSize="9" orientation="landscape" horizontalDpi="360" verticalDpi="36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3:O38"/>
  <sheetViews>
    <sheetView workbookViewId="0">
      <selection activeCell="B25" sqref="B25"/>
    </sheetView>
  </sheetViews>
  <sheetFormatPr defaultRowHeight="13.5"/>
  <cols>
    <col min="15" max="15" width="1.625" customWidth="1"/>
  </cols>
  <sheetData>
    <row r="3" spans="15:15">
      <c r="O3" s="148">
        <f>B25</f>
        <v>70</v>
      </c>
    </row>
    <row r="4" spans="15:15">
      <c r="O4" s="148">
        <f>B25</f>
        <v>70</v>
      </c>
    </row>
    <row r="5" spans="15:15">
      <c r="O5" s="148">
        <f>B25</f>
        <v>70</v>
      </c>
    </row>
    <row r="6" spans="15:15">
      <c r="O6" s="148">
        <f>B25</f>
        <v>70</v>
      </c>
    </row>
    <row r="7" spans="15:15">
      <c r="O7" s="148">
        <f>B25</f>
        <v>70</v>
      </c>
    </row>
    <row r="8" spans="15:15">
      <c r="O8" s="148">
        <f>B25</f>
        <v>70</v>
      </c>
    </row>
    <row r="9" spans="15:15">
      <c r="O9" s="148">
        <f>B25</f>
        <v>70</v>
      </c>
    </row>
    <row r="10" spans="15:15">
      <c r="O10" s="148">
        <f>B25</f>
        <v>70</v>
      </c>
    </row>
    <row r="11" spans="15:15">
      <c r="O11" s="148">
        <f>B25</f>
        <v>70</v>
      </c>
    </row>
    <row r="12" spans="15:15">
      <c r="O12" s="148">
        <f>B25</f>
        <v>70</v>
      </c>
    </row>
    <row r="13" spans="15:15">
      <c r="O13" s="148">
        <f>B25</f>
        <v>70</v>
      </c>
    </row>
    <row r="14" spans="15:15">
      <c r="O14" s="148">
        <f>B25</f>
        <v>70</v>
      </c>
    </row>
    <row r="15" spans="15:15">
      <c r="O15" s="148">
        <f>B25</f>
        <v>70</v>
      </c>
    </row>
    <row r="16" spans="15:15">
      <c r="O16" s="148">
        <f>B25</f>
        <v>70</v>
      </c>
    </row>
    <row r="17" spans="1:15">
      <c r="O17" s="148">
        <f>B25</f>
        <v>70</v>
      </c>
    </row>
    <row r="18" spans="1:15">
      <c r="O18" s="148">
        <f>B25</f>
        <v>70</v>
      </c>
    </row>
    <row r="19" spans="1:15">
      <c r="O19" s="148">
        <f>B25</f>
        <v>70</v>
      </c>
    </row>
    <row r="20" spans="1:15">
      <c r="O20" s="148">
        <f>B25</f>
        <v>70</v>
      </c>
    </row>
    <row r="21" spans="1:15">
      <c r="O21" s="148">
        <f>B25</f>
        <v>70</v>
      </c>
    </row>
    <row r="22" spans="1:15">
      <c r="O22" s="148">
        <f>B25</f>
        <v>70</v>
      </c>
    </row>
    <row r="23" spans="1:15">
      <c r="O23" s="148">
        <f>B25</f>
        <v>70</v>
      </c>
    </row>
    <row r="24" spans="1:15">
      <c r="O24" s="148">
        <f>B25</f>
        <v>70</v>
      </c>
    </row>
    <row r="25" spans="1:15">
      <c r="A25" s="149" t="s">
        <v>126</v>
      </c>
      <c r="B25" s="149">
        <v>70</v>
      </c>
      <c r="O25" s="148">
        <f>B25</f>
        <v>70</v>
      </c>
    </row>
    <row r="26" spans="1:15">
      <c r="O26" s="148">
        <f>B25</f>
        <v>70</v>
      </c>
    </row>
    <row r="27" spans="1:15">
      <c r="O27" s="148">
        <f>B25</f>
        <v>70</v>
      </c>
    </row>
    <row r="28" spans="1:15">
      <c r="O28" s="148">
        <f>B25</f>
        <v>70</v>
      </c>
    </row>
    <row r="29" spans="1:15">
      <c r="O29" s="148">
        <f>B25</f>
        <v>70</v>
      </c>
    </row>
    <row r="30" spans="1:15">
      <c r="O30" s="148">
        <f>B25</f>
        <v>70</v>
      </c>
    </row>
    <row r="31" spans="1:15">
      <c r="O31" s="148">
        <f>B25</f>
        <v>70</v>
      </c>
    </row>
    <row r="32" spans="1:15">
      <c r="O32" s="148">
        <f>B25</f>
        <v>70</v>
      </c>
    </row>
    <row r="33" spans="15:15">
      <c r="O33" s="148">
        <f>B25</f>
        <v>70</v>
      </c>
    </row>
    <row r="34" spans="15:15">
      <c r="O34" s="148">
        <f>B25</f>
        <v>70</v>
      </c>
    </row>
    <row r="35" spans="15:15">
      <c r="O35" s="148">
        <f>B25</f>
        <v>70</v>
      </c>
    </row>
    <row r="36" spans="15:15">
      <c r="O36" s="148">
        <f>B25</f>
        <v>70</v>
      </c>
    </row>
    <row r="37" spans="15:15">
      <c r="O37" s="148">
        <f>B25</f>
        <v>70</v>
      </c>
    </row>
    <row r="38" spans="15:15">
      <c r="O38" s="148">
        <f>B25</f>
        <v>70</v>
      </c>
    </row>
  </sheetData>
  <phoneticPr fontId="15"/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11</vt:i4>
      </vt:variant>
    </vt:vector>
  </HeadingPairs>
  <TitlesOfParts>
    <vt:vector size="11" baseType="lpstr">
      <vt:lpstr>Date</vt:lpstr>
      <vt:lpstr>KtVsp</vt:lpstr>
      <vt:lpstr>KtVe</vt:lpstr>
      <vt:lpstr>KtVt</vt:lpstr>
      <vt:lpstr>AV</vt:lpstr>
      <vt:lpstr>nPCR</vt:lpstr>
      <vt:lpstr>CGR</vt:lpstr>
      <vt:lpstr>塩分量</vt:lpstr>
      <vt:lpstr>CaP</vt:lpstr>
      <vt:lpstr>BUN</vt:lpstr>
      <vt:lpstr>Cr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_</dc:creator>
  <cp:lastModifiedBy>経企03</cp:lastModifiedBy>
  <cp:lastPrinted>2014-04-16T00:32:02Z</cp:lastPrinted>
  <dcterms:created xsi:type="dcterms:W3CDTF">2009-01-07T05:32:41Z</dcterms:created>
  <dcterms:modified xsi:type="dcterms:W3CDTF">2014-05-27T05:55:56Z</dcterms:modified>
</cp:coreProperties>
</file>